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819" firstSheet="5" activeTab="7"/>
  </bookViews>
  <sheets>
    <sheet name="1-1云县一般公共预算收入情况表" sheetId="28" r:id="rId1"/>
    <sheet name="1-2云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县本级一般公共预算支出表(县对下转移支付项目)" sheetId="35" r:id="rId6"/>
    <sheet name="1-7云县分地区税收返还和转移支付预算表" sheetId="36" r:id="rId7"/>
    <sheet name="1-8云县“三公”经费预算财政拨款情况统计表" sheetId="134" r:id="rId8"/>
    <sheet name="2-1云县政府性基金预算收入情况表" sheetId="54" r:id="rId9"/>
    <sheet name="2-2云县政府性基金预算支出情况表" sheetId="55" r:id="rId10"/>
    <sheet name="2-3县本级政府性基金预算收入情况表" sheetId="56" r:id="rId11"/>
    <sheet name="2-4县本级政府性基金预算支出情况表（公开到项级）" sheetId="57" r:id="rId12"/>
    <sheet name="2-5县本级政府性基金支出表(县对下转移支付)" sheetId="58" r:id="rId13"/>
    <sheet name="3-1云县国有资本经营收入预算情况表" sheetId="108" r:id="rId14"/>
    <sheet name="3-2云县国有资本经营支出预算情况表" sheetId="109" r:id="rId15"/>
    <sheet name="3-3县本级国有资本经营收入预算情况表" sheetId="110" r:id="rId16"/>
    <sheet name="3-4县本级国有资本经营支出预算情况表（公开到项级）" sheetId="111" r:id="rId17"/>
    <sheet name="3-5 云县县本级国有资本经营预算转移支付表 （分地区）" sheetId="129" r:id="rId18"/>
    <sheet name="3-6云县县本级国有资本经营预算转移支付表（分项目）" sheetId="130" r:id="rId19"/>
    <sheet name="4-1云县社会保险基金收入预算情况表" sheetId="113" r:id="rId20"/>
    <sheet name="4-2云县社会保险基金支出预算情况表" sheetId="114" r:id="rId21"/>
    <sheet name="4-3云县县本级社会保险基金收入预算情况表" sheetId="117" r:id="rId22"/>
    <sheet name="4-4云县县本级社会保险基金支出预算情况表" sheetId="118" r:id="rId23"/>
    <sheet name="5-1   2024年地方政府债务限额及余额预算情况表" sheetId="119" r:id="rId24"/>
    <sheet name="5-2  2024年地方政府一般债务余额情况表" sheetId="120" r:id="rId25"/>
    <sheet name="5-3  县本级2024年地方政府一般债务余额情况表" sheetId="121" r:id="rId26"/>
    <sheet name="5-4 2024年地方政府专项债务余额情况表" sheetId="122" r:id="rId27"/>
    <sheet name="5-5 县本级2024年地方政府专项债务余额情况表（本级）" sheetId="123" r:id="rId28"/>
    <sheet name="5-6 地方政府债券发行及还本付息情况表" sheetId="124" r:id="rId29"/>
    <sheet name="5-7 2025年云县本级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 name="7-1空表说明" sheetId="133" r:id="rId34"/>
  </sheets>
  <externalReferences>
    <externalReference r:id="rId36"/>
    <externalReference r:id="rId37"/>
    <externalReference r:id="rId38"/>
    <externalReference r:id="rId39"/>
  </externalReferences>
  <definedNames>
    <definedName name="_xlnm._FilterDatabase" localSheetId="0" hidden="1">'1-1云县一般公共预算收入情况表'!$A$4:$F$42</definedName>
    <definedName name="_xlnm._FilterDatabase" localSheetId="1" hidden="1">'1-2云县一般公共预算支出情况表'!$A$3:$F$37</definedName>
    <definedName name="_xlnm._FilterDatabase" localSheetId="2" hidden="1">'1-3县本级一般公共预算收入情况表'!$A$3:$F$42</definedName>
    <definedName name="_xlnm._FilterDatabase" localSheetId="3" hidden="1">'1-4县本级一般公共预算支出情况表（公开到项级）'!$A$3:$H$1298</definedName>
    <definedName name="_xlnm._FilterDatabase" localSheetId="9" hidden="1">'2-2云县政府性基金预算支出情况表'!$3:$281</definedName>
    <definedName name="_xlnm._FilterDatabase" localSheetId="11" hidden="1">'2-4县本级政府性基金预算支出情况表（公开到项级）'!$3:$281</definedName>
    <definedName name="_xlnm._FilterDatabase" localSheetId="14" hidden="1">'3-2云县国有资本经营支出预算情况表'!$A$3:$E$28</definedName>
    <definedName name="_xlnm._FilterDatabase" localSheetId="15" hidden="1">'3-3县本级国有资本经营收入预算情况表'!$A$3:$E$37</definedName>
    <definedName name="_xlnm._FilterDatabase" localSheetId="19" hidden="1">'4-1云县社会保险基金收入预算情况表'!$A$3:$E$52</definedName>
    <definedName name="_xlnm._FilterDatabase" localSheetId="20" hidden="1">'4-2云县社会保险基金支出预算情况表'!$A$3:$E$45</definedName>
    <definedName name="_xlnm._FilterDatabase" localSheetId="21" hidden="1">'4-3云县县本级社会保险基金收入预算情况表'!$A$3:$E$52</definedName>
    <definedName name="_xlnm._FilterDatabase" localSheetId="22" hidden="1">'4-4云县县本级社会保险基金支出预算情况表'!$A$3:$E$45</definedName>
    <definedName name="_xlnm._FilterDatabase" localSheetId="13" hidden="1">'3-1云县国有资本经营收入预算情况表'!$A$3:$E$41</definedName>
    <definedName name="_xlnm._FilterDatabase" localSheetId="16" hidden="1">'3-4县本级国有资本经营支出预算情况表（公开到项级）'!$A$3:$E$22</definedName>
    <definedName name="_xlnm._FilterDatabase" localSheetId="10" hidden="1">'2-3县本级政府性基金预算收入情况表'!$A$3:$F$37</definedName>
    <definedName name="_xlnm._FilterDatabase" localSheetId="4" hidden="1">'1-5县本级一般公共预算基本支出情况表（公开到款级）'!$A$3:$B$31</definedName>
    <definedName name="_xlnm._FilterDatabase" localSheetId="5" hidden="1">'1-6县本级一般公共预算支出表(县对下转移支付项目)'!$A$3:$E$42</definedName>
    <definedName name="_xlnm._FilterDatabase" localSheetId="8" hidden="1">'2-1云县政府性基金预算收入情况表'!$A$3:$F$38</definedName>
    <definedName name="_xlnm._FilterDatabase" localSheetId="12" hidden="1">'2-5县本级政府性基金支出表(县对下转移支付)'!$A$3:$E$18</definedName>
    <definedName name="_lst_r_地方财政预算表2015年全省汇总_10_科目编码名称">[2]_ESList!$A$1:$A$27</definedName>
    <definedName name="_xlnm.Print_Area" localSheetId="0">'1-1云县一般公共预算收入情况表'!$B$1:$E$42</definedName>
    <definedName name="_xlnm.Print_Area" localSheetId="1">'1-2云县一般公共预算支出情况表'!$B$1:$E$37</definedName>
    <definedName name="_xlnm.Print_Area" localSheetId="2">'1-3县本级一般公共预算收入情况表'!$B$1:$E$42</definedName>
    <definedName name="_xlnm.Print_Area" localSheetId="3">'1-4县本级一般公共预算支出情况表（公开到项级）'!$B$1:$E$1329</definedName>
    <definedName name="_xlnm.Print_Area" localSheetId="5">'1-6县本级一般公共预算支出表(县对下转移支付项目)'!$A$1:$B$43</definedName>
    <definedName name="_xlnm.Print_Area" localSheetId="6">'1-7云县分地区税收返还和转移支付预算表'!$A$1:$D$30</definedName>
    <definedName name="_xlnm.Print_Area" localSheetId="8">'2-1云县政府性基金预算收入情况表'!$B$1:$E$38</definedName>
    <definedName name="_xlnm.Print_Area" localSheetId="9">'2-2云县政府性基金预算支出情况表'!$B$1:$E$281</definedName>
    <definedName name="_xlnm.Print_Area" localSheetId="10">'2-3县本级政府性基金预算收入情况表'!$B$1:$F$38</definedName>
    <definedName name="_xlnm.Print_Area" localSheetId="11">'2-4县本级政府性基金预算支出情况表（公开到项级）'!$B$3:$E$281</definedName>
    <definedName name="_xlnm.Print_Area" localSheetId="12">'2-5县本级政府性基金支出表(县对下转移支付)'!$A$1:$D$16</definedName>
    <definedName name="_xlnm.Print_Titles" localSheetId="0">'1-1云县一般公共预算收入情况表'!$2:$4</definedName>
    <definedName name="_xlnm.Print_Titles" localSheetId="1">'1-2云县一般公共预算支出情况表'!$1:$3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'1-6县本级一般公共预算支出表(县对下转移支付项目)'!$1:$3</definedName>
    <definedName name="_xlnm.Print_Titles" localSheetId="6">'1-7云县分地区税收返还和转移支付预算表'!$1:$3</definedName>
    <definedName name="_xlnm.Print_Titles" localSheetId="8">'2-1云县政府性基金预算收入情况表'!$1:$3</definedName>
    <definedName name="_xlnm.Print_Titles" localSheetId="9">'2-2云县政府性基金预算支出情况表'!$1:$3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'2-5县本级政府性基金支出表(县对下转移支付)'!$1:$3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'3-1云县国有资本经营收入预算情况表'!$A$1:$D$41</definedName>
    <definedName name="_xlnm.Print_Titles" localSheetId="13">'3-1云县国有资本经营收入预算情况表'!$1:$3</definedName>
    <definedName name="专项收入年初预算数" localSheetId="13">#REF!</definedName>
    <definedName name="专项收入全年预计数" localSheetId="13">#REF!</definedName>
    <definedName name="_xlnm.Print_Area" localSheetId="14">'3-2云县国有资本经营支出预算情况表'!$A$1:$D$28</definedName>
    <definedName name="_xlnm.Print_Titles" localSheetId="14">'3-2云县国有资本经营支出预算情况表'!$1:$3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'3-3县本级国有资本经营收入预算情况表'!$A$1:$E$37</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'3-4县本级国有资本经营支出预算情况表（公开到项级）'!$A$1:$E$23</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'4-1云县社会保险基金收入预算情况表'!$A$1:$D$52</definedName>
    <definedName name="_xlnm.Print_Titles" localSheetId="19">'4-1云县社会保险基金收入预算情况表'!$1:$3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'4-2云县社会保险基金支出预算情况表'!$A$1:$D$45</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'4-3云县县本级社会保险基金收入预算情况表'!$A$1:$D$52</definedName>
    <definedName name="_xlnm.Print_Titles" localSheetId="21">'4-3云县县本级社会保险基金收入预算情况表'!$1:$3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'4-4云县县本级社会保险基金支出预算情况表'!$A$1:$D$44</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#REF!</definedName>
    <definedName name="_xlnm.Print_Area" localSheetId="17">'3-5 云县县本级国有资本经营预算转移支付表 （分地区）'!$A$1:$B$17</definedName>
    <definedName name="_________t4" localSheetId="19">#REF!</definedName>
    <definedName name="_________t7" localSheetId="20">#REF!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<sst xmlns="http://schemas.openxmlformats.org/spreadsheetml/2006/main" count="3400" uniqueCount="1912">
  <si>
    <t>附件1</t>
  </si>
  <si>
    <t>1-1  2025年云县一般公共预算收入情况表</t>
  </si>
  <si>
    <t>单位：万元</t>
  </si>
  <si>
    <t>科目编码</t>
  </si>
  <si>
    <t>项目</t>
  </si>
  <si>
    <t>2024年执行数</t>
  </si>
  <si>
    <t>2025年预算数</t>
  </si>
  <si>
    <t>预算数比上年执行数增长%</t>
  </si>
  <si>
    <t>打印</t>
  </si>
  <si>
    <t>101</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</si>
  <si>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</si>
  <si>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</si>
  <si>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</si>
  <si>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</si>
  <si>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</si>
  <si>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</si>
  <si>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</si>
  <si>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</si>
  <si>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</si>
  <si>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</si>
  <si>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</si>
  <si>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</si>
  <si>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</si>
  <si>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</si>
  <si>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</si>
  <si>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</si>
  <si>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103</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</si>
  <si>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</si>
  <si>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</si>
  <si>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</si>
  <si>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</si>
  <si>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</si>
  <si>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</si>
  <si>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</si>
  <si>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</si>
  <si>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</si>
  <si>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</si>
  <si>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</si>
  <si>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</si>
  <si>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</si>
  <si>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</si>
  <si>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</si>
  <si>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</si>
  <si>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地方政府一般债务转贷收入</t>
  </si>
  <si>
    <t xml:space="preserve">   接受其他地区援助收入</t>
  </si>
  <si>
    <t>土地指标调剂转移性收入</t>
  </si>
  <si>
    <t xml:space="preserve">   动用预算稳定调节基金</t>
  </si>
  <si>
    <t>各项收入合计</t>
  </si>
  <si>
    <t>1-2  2025年云县一般公共预算收入情况表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</si>
  <si>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</si>
  <si>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</si>
  <si>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</si>
  <si>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</si>
  <si>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</si>
  <si>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</si>
  <si>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</si>
  <si>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</si>
  <si>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</si>
  <si>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</si>
  <si>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</si>
  <si>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</si>
  <si>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</si>
  <si>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</si>
  <si>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</si>
  <si>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</si>
  <si>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</si>
  <si>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</si>
  <si>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</si>
  <si>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</si>
  <si>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</si>
  <si>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</si>
  <si>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</si>
  <si>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</si>
  <si>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</si>
  <si>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</si>
  <si>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</si>
  <si>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</si>
  <si>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</si>
  <si>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</si>
  <si>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</si>
  <si>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</si>
  <si>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</si>
  <si>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</si>
  <si>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</si>
  <si>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</si>
  <si>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</si>
  <si>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</si>
  <si>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</si>
  <si>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</si>
  <si>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</si>
  <si>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</si>
  <si>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</si>
  <si>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</si>
  <si>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</si>
  <si>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</si>
  <si>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</si>
  <si>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</si>
  <si>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</si>
  <si>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</si>
  <si>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</si>
  <si>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</si>
  <si>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</si>
  <si>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</si>
  <si>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</si>
  <si>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</si>
  <si>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</si>
  <si>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</si>
  <si>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</si>
  <si>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2025年县本级一般公共预算收入情况表</t>
  </si>
  <si>
    <t>比上年预算数增长%</t>
  </si>
  <si>
    <t>县本级一般公共预算收入</t>
  </si>
  <si>
    <t xml:space="preserve">   上解收入</t>
  </si>
  <si>
    <t>债务转贷收入</t>
  </si>
  <si>
    <t>1-4  2025年县本级一般公共预算支出情况表</t>
  </si>
  <si>
    <t>类-款-项</t>
  </si>
  <si>
    <t>20101</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</si>
  <si>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</si>
  <si>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</si>
  <si>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</si>
  <si>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</si>
  <si>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</si>
  <si>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</si>
  <si>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</si>
  <si>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</si>
  <si>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</si>
  <si>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</si>
  <si>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</si>
  <si>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</si>
  <si>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</si>
  <si>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</si>
  <si>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</si>
  <si>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</si>
  <si>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</si>
  <si>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</si>
  <si>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</si>
  <si>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</si>
  <si>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</si>
  <si>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</si>
  <si>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</si>
  <si>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</si>
  <si>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</si>
  <si>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</si>
  <si>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</si>
  <si>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</si>
  <si>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</si>
  <si>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</si>
  <si>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</si>
  <si>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</si>
  <si>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</si>
  <si>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</si>
  <si>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</si>
  <si>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</si>
  <si>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</si>
  <si>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</si>
  <si>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</si>
  <si>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</si>
  <si>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</si>
  <si>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</si>
  <si>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</si>
  <si>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</si>
  <si>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</si>
  <si>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</si>
  <si>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</si>
  <si>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</si>
  <si>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</si>
  <si>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</si>
  <si>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</si>
  <si>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</si>
  <si>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</si>
  <si>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</si>
  <si>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</si>
  <si>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</si>
  <si>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</si>
  <si>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</si>
  <si>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</si>
  <si>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</si>
  <si>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</si>
  <si>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</si>
  <si>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</si>
  <si>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</si>
  <si>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</si>
  <si>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</si>
  <si>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</si>
  <si>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</si>
  <si>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</si>
  <si>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</si>
  <si>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</si>
  <si>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</si>
  <si>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</si>
  <si>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</si>
  <si>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</si>
  <si>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</si>
  <si>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</si>
  <si>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</si>
  <si>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</si>
  <si>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</si>
  <si>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</si>
  <si>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</si>
  <si>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</si>
  <si>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</si>
  <si>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</si>
  <si>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</si>
  <si>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</si>
  <si>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</si>
  <si>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</si>
  <si>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</si>
  <si>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</si>
  <si>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</si>
  <si>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</si>
  <si>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</si>
  <si>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</si>
  <si>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</si>
  <si>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</si>
  <si>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</si>
  <si>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</si>
  <si>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</si>
  <si>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</si>
  <si>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</si>
  <si>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</si>
  <si>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</si>
  <si>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</si>
  <si>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</si>
  <si>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</si>
  <si>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</si>
  <si>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</si>
  <si>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</si>
  <si>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</si>
  <si>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</si>
  <si>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</si>
  <si>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</si>
  <si>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经营主体管理★</t>
  </si>
  <si>
    <t>市场秩序执法</t>
  </si>
  <si>
    <t>质量基础</t>
  </si>
  <si>
    <t>药品事务</t>
  </si>
  <si>
    <t>医疗器械事务</t>
  </si>
  <si>
    <t>化妆品事务</t>
  </si>
  <si>
    <t>质量安全监管</t>
  </si>
  <si>
    <t>食品安全监管</t>
  </si>
  <si>
    <t>其他市场监督管理事务</t>
  </si>
  <si>
    <t>社会工作事务</t>
  </si>
  <si>
    <t>其他社会工作事务支出</t>
  </si>
  <si>
    <t>信访事务</t>
  </si>
  <si>
    <t>信访业务</t>
  </si>
  <si>
    <t>事业运行▲</t>
  </si>
  <si>
    <t>其他信访事务支出</t>
  </si>
  <si>
    <t>数据事务▲</t>
  </si>
  <si>
    <t>行政运行▲</t>
  </si>
  <si>
    <t>一般行政管理事务▲</t>
  </si>
  <si>
    <t>机关服务▲</t>
  </si>
  <si>
    <t>其他数据事务支出▲</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</si>
  <si>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</si>
  <si>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</si>
  <si>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</si>
  <si>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</si>
  <si>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</si>
  <si>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</si>
  <si>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</si>
  <si>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</si>
  <si>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</si>
  <si>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</si>
  <si>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</si>
  <si>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</si>
  <si>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</si>
  <si>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</si>
  <si>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</si>
  <si>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</si>
  <si>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</si>
  <si>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</si>
  <si>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</si>
  <si>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</si>
  <si>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</si>
  <si>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</si>
  <si>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</si>
  <si>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</si>
  <si>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</si>
  <si>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</si>
  <si>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</si>
  <si>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</si>
  <si>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</si>
  <si>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</si>
  <si>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</si>
  <si>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</si>
  <si>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</si>
  <si>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</si>
  <si>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</si>
  <si>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</si>
  <si>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</si>
  <si>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</si>
  <si>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</si>
  <si>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</si>
  <si>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</si>
  <si>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</si>
  <si>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</si>
  <si>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</si>
  <si>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</si>
  <si>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</si>
  <si>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</si>
  <si>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</si>
  <si>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</si>
  <si>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</si>
  <si>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</si>
  <si>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</si>
  <si>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</si>
  <si>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</si>
  <si>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</si>
  <si>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</si>
  <si>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</si>
  <si>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</si>
  <si>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</si>
  <si>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</si>
  <si>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</si>
  <si>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</si>
  <si>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</si>
  <si>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</si>
  <si>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</si>
  <si>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</si>
  <si>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</si>
  <si>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</si>
  <si>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</si>
  <si>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</si>
  <si>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</si>
  <si>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</si>
  <si>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</si>
  <si>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</si>
  <si>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</si>
  <si>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</si>
  <si>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</si>
  <si>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</si>
  <si>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</si>
  <si>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</si>
  <si>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</si>
  <si>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</si>
  <si>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</si>
  <si>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</si>
  <si>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</si>
  <si>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</si>
  <si>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</si>
  <si>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</si>
  <si>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</si>
  <si>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</si>
  <si>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</si>
  <si>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</si>
  <si>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</si>
  <si>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</si>
  <si>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</si>
  <si>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</si>
  <si>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</si>
  <si>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</si>
  <si>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专门学校教育★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</si>
  <si>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</si>
  <si>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</si>
  <si>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</si>
  <si>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</si>
  <si>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</si>
  <si>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</si>
  <si>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</si>
  <si>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</si>
  <si>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</si>
  <si>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</si>
  <si>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</si>
  <si>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</si>
  <si>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</si>
  <si>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</si>
  <si>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</si>
  <si>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</si>
  <si>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</si>
  <si>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</si>
  <si>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</si>
  <si>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</si>
  <si>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</si>
  <si>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</si>
  <si>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</si>
  <si>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</si>
  <si>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</si>
  <si>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</si>
  <si>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</si>
  <si>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</si>
  <si>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</si>
  <si>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</si>
  <si>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</si>
  <si>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</si>
  <si>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</si>
  <si>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</si>
  <si>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</si>
  <si>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</si>
  <si>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</si>
  <si>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</si>
  <si>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</si>
  <si>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</si>
  <si>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</si>
  <si>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</si>
  <si>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</si>
  <si>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</si>
  <si>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</si>
  <si>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</si>
  <si>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</si>
  <si>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</si>
  <si>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</si>
  <si>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</si>
  <si>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</si>
  <si>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</si>
  <si>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</si>
  <si>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</si>
  <si>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</si>
  <si>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</si>
  <si>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</si>
  <si>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</si>
  <si>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</si>
  <si>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</si>
  <si>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</si>
  <si>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</si>
  <si>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</si>
  <si>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</si>
  <si>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</si>
  <si>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</si>
  <si>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</si>
  <si>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</si>
  <si>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</si>
  <si>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</si>
  <si>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</si>
  <si>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</si>
  <si>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</si>
  <si>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</si>
  <si>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</si>
  <si>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</si>
  <si>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</si>
  <si>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</si>
  <si>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</si>
  <si>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</si>
  <si>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</si>
  <si>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</si>
  <si>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</si>
  <si>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</si>
  <si>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</si>
  <si>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</si>
  <si>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</si>
  <si>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</si>
  <si>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</si>
  <si>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</si>
  <si>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</si>
  <si>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</si>
  <si>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</si>
  <si>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</si>
  <si>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</si>
  <si>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</si>
  <si>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</si>
  <si>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</si>
  <si>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</si>
  <si>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</si>
  <si>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</si>
  <si>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</si>
  <si>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</si>
  <si>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</si>
  <si>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</si>
  <si>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</si>
  <si>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</si>
  <si>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</si>
  <si>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</si>
  <si>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</si>
  <si>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</si>
  <si>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</si>
  <si>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</si>
  <si>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</si>
  <si>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</si>
  <si>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</si>
  <si>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</si>
  <si>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</si>
  <si>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</si>
  <si>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</si>
  <si>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老龄事务▲</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</si>
  <si>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</si>
  <si>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</si>
  <si>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</si>
  <si>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</si>
  <si>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</si>
  <si>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</si>
  <si>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</si>
  <si>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</si>
  <si>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</si>
  <si>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</si>
  <si>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</si>
  <si>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</si>
  <si>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</si>
  <si>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</si>
  <si>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</si>
  <si>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</si>
  <si>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</si>
  <si>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就业创业服务补助★</t>
  </si>
  <si>
    <t>职业培训补贴</t>
  </si>
  <si>
    <t>社会保险补贴</t>
  </si>
  <si>
    <t>公益性岗位补贴</t>
  </si>
  <si>
    <t>职业技能评价补贴★</t>
  </si>
  <si>
    <t>就业见习补贴</t>
  </si>
  <si>
    <t>高技能人才培养补助</t>
  </si>
  <si>
    <t>求职和创业补贴★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</si>
  <si>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</si>
  <si>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</si>
  <si>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</si>
  <si>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</si>
  <si>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</si>
  <si>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</si>
  <si>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</si>
  <si>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</si>
  <si>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</si>
  <si>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</si>
  <si>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</si>
  <si>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</si>
  <si>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</si>
  <si>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</si>
  <si>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</si>
  <si>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</si>
  <si>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</si>
  <si>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</si>
  <si>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</si>
  <si>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</si>
  <si>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</si>
  <si>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</si>
  <si>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</si>
  <si>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</si>
  <si>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</si>
  <si>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</si>
  <si>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</si>
  <si>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</si>
  <si>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</si>
  <si>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</si>
  <si>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</si>
  <si>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</si>
  <si>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</si>
  <si>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</si>
  <si>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</si>
  <si>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</si>
  <si>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</si>
  <si>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</si>
  <si>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</si>
  <si>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</si>
  <si>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</si>
  <si>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</si>
  <si>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</si>
  <si>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</si>
  <si>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</si>
  <si>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</si>
  <si>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</si>
  <si>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</si>
  <si>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</si>
  <si>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</si>
  <si>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</si>
  <si>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</si>
  <si>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</si>
  <si>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</si>
  <si>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</si>
  <si>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</si>
  <si>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</si>
  <si>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</si>
  <si>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</si>
  <si>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</si>
  <si>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</si>
  <si>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</si>
  <si>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</si>
  <si>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</si>
  <si>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</si>
  <si>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</si>
  <si>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</si>
  <si>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</si>
  <si>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</si>
  <si>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</si>
  <si>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</si>
  <si>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</si>
  <si>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</si>
  <si>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</si>
  <si>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</si>
  <si>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</si>
  <si>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</si>
  <si>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</si>
  <si>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</si>
  <si>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</si>
  <si>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</si>
  <si>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</si>
  <si>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</si>
  <si>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</si>
  <si>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</si>
  <si>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</si>
  <si>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</si>
  <si>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</si>
  <si>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</si>
  <si>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</si>
  <si>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</si>
  <si>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</si>
  <si>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</si>
  <si>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</si>
  <si>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</si>
  <si>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突发公共卫生事件应急处置</t>
  </si>
  <si>
    <t>其他公共卫生支出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</si>
  <si>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</si>
  <si>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</si>
  <si>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</si>
  <si>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</si>
  <si>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</si>
  <si>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</si>
  <si>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</si>
  <si>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</si>
  <si>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</si>
  <si>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</si>
  <si>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</si>
  <si>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</si>
  <si>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</si>
  <si>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</si>
  <si>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</si>
  <si>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</si>
  <si>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</si>
  <si>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</si>
  <si>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</si>
  <si>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</si>
  <si>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</si>
  <si>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</si>
  <si>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</si>
  <si>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</si>
  <si>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</si>
  <si>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</si>
  <si>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</si>
  <si>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其他中医药事务支出</t>
  </si>
  <si>
    <t>疾病预防控制事务</t>
  </si>
  <si>
    <t>其他疾病预防控制事务支出</t>
  </si>
  <si>
    <t>托育服务▲</t>
  </si>
  <si>
    <t>托育机构▲</t>
  </si>
  <si>
    <t>其他托育服务支出▲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</si>
  <si>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</si>
  <si>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</si>
  <si>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</si>
  <si>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</si>
  <si>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</si>
  <si>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</si>
  <si>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</si>
  <si>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</si>
  <si>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</si>
  <si>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</si>
  <si>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</si>
  <si>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</si>
  <si>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</si>
  <si>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</si>
  <si>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</si>
  <si>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</si>
  <si>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</si>
  <si>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</si>
  <si>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</si>
  <si>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</si>
  <si>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</si>
  <si>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</si>
  <si>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</si>
  <si>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</si>
  <si>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</si>
  <si>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</si>
  <si>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</si>
  <si>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</si>
  <si>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</si>
  <si>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</si>
  <si>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</si>
  <si>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</si>
  <si>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</si>
  <si>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</si>
  <si>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</si>
  <si>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</si>
  <si>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</si>
  <si>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</si>
  <si>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</si>
  <si>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</si>
  <si>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</si>
  <si>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</si>
  <si>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</si>
  <si>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</si>
  <si>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</si>
  <si>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</si>
  <si>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</si>
  <si>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</si>
  <si>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</si>
  <si>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清洁能源★</t>
  </si>
  <si>
    <t>可再生能源</t>
  </si>
  <si>
    <t>其他清洁能源支出▲</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</si>
  <si>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</si>
  <si>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</si>
  <si>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</si>
  <si>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</si>
  <si>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</si>
  <si>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</si>
  <si>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</si>
  <si>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</si>
  <si>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</si>
  <si>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</si>
  <si>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</si>
  <si>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</si>
  <si>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</si>
  <si>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</si>
  <si>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</si>
  <si>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</si>
  <si>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</si>
  <si>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</si>
  <si>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</si>
  <si>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</si>
  <si>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</si>
  <si>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</si>
  <si>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</si>
  <si>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</si>
  <si>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</si>
  <si>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</si>
  <si>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</si>
  <si>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</si>
  <si>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</si>
  <si>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</si>
  <si>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</si>
  <si>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</si>
  <si>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</si>
  <si>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</si>
  <si>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</si>
  <si>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</si>
  <si>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</si>
  <si>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</si>
  <si>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</si>
  <si>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</si>
  <si>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</si>
  <si>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</si>
  <si>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</si>
  <si>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</si>
  <si>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</si>
  <si>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</si>
  <si>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</si>
  <si>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</si>
  <si>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</si>
  <si>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</si>
  <si>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</si>
  <si>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</si>
  <si>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</si>
  <si>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</si>
  <si>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</si>
  <si>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</si>
  <si>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</si>
  <si>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</si>
  <si>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</si>
  <si>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</si>
  <si>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</si>
  <si>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</si>
  <si>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</si>
  <si>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</si>
  <si>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</si>
  <si>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</si>
  <si>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</si>
  <si>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</si>
  <si>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</si>
  <si>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</si>
  <si>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</si>
  <si>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</si>
  <si>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</si>
  <si>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</si>
  <si>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</si>
  <si>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</si>
  <si>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</si>
  <si>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</si>
  <si>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</si>
  <si>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</si>
  <si>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</si>
  <si>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</si>
  <si>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</si>
  <si>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</si>
  <si>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</si>
  <si>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</si>
  <si>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</si>
  <si>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</si>
  <si>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行政运行▼</t>
  </si>
  <si>
    <t>一般行政管理事务▼</t>
  </si>
  <si>
    <t>机关服务▼</t>
  </si>
  <si>
    <t>农村基础设施建设</t>
  </si>
  <si>
    <t>生产发展</t>
  </si>
  <si>
    <t>社会发展</t>
  </si>
  <si>
    <t>贷款奖补和贴息</t>
  </si>
  <si>
    <t>“三西”农业建设专项补助</t>
  </si>
  <si>
    <t>事业运行▼</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</si>
  <si>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</si>
  <si>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</si>
  <si>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</si>
  <si>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</si>
  <si>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</si>
  <si>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</si>
  <si>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</si>
  <si>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</si>
  <si>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</si>
  <si>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</si>
  <si>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</si>
  <si>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</si>
  <si>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</si>
  <si>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</si>
  <si>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</si>
  <si>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</si>
  <si>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</si>
  <si>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</si>
  <si>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</si>
  <si>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</si>
  <si>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</si>
  <si>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</si>
  <si>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</si>
  <si>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</si>
  <si>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</si>
  <si>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</si>
  <si>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</si>
  <si>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</si>
  <si>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</si>
  <si>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</si>
  <si>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</si>
  <si>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</si>
  <si>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</si>
  <si>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</si>
  <si>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</si>
  <si>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</si>
  <si>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</si>
  <si>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</si>
  <si>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</si>
  <si>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</si>
  <si>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</si>
  <si>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</si>
  <si>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</si>
  <si>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</si>
  <si>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</si>
  <si>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</si>
  <si>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</si>
  <si>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</si>
  <si>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</si>
  <si>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</si>
  <si>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</si>
  <si>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</si>
  <si>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</si>
  <si>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</si>
  <si>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</si>
  <si>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</si>
  <si>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</si>
  <si>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</si>
  <si>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</si>
  <si>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</si>
  <si>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</si>
  <si>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</si>
  <si>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</si>
  <si>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</si>
  <si>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</si>
  <si>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</si>
  <si>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</si>
  <si>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</si>
  <si>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</si>
  <si>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</si>
  <si>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</si>
  <si>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</si>
  <si>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</si>
  <si>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</si>
  <si>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</si>
  <si>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</si>
  <si>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</si>
  <si>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</si>
  <si>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t>
  </si>
  <si>
    <t>战备应急</t>
  </si>
  <si>
    <t>专用通信</t>
  </si>
  <si>
    <t>无线电及信息通信监管</t>
  </si>
  <si>
    <t>工程建设及运行维护</t>
  </si>
  <si>
    <t>产业发展</t>
  </si>
  <si>
    <t>其他工业和信息产业支出★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</si>
  <si>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</si>
  <si>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</si>
  <si>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</si>
  <si>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</si>
  <si>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</si>
  <si>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</si>
  <si>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</si>
  <si>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</si>
  <si>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</si>
  <si>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</si>
  <si>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</si>
  <si>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</si>
  <si>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</si>
  <si>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</si>
  <si>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</si>
  <si>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</si>
  <si>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</si>
  <si>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</si>
  <si>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</si>
  <si>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</si>
  <si>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</si>
  <si>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</si>
  <si>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</si>
  <si>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</si>
  <si>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</si>
  <si>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</si>
  <si>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</si>
  <si>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</si>
  <si>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</si>
  <si>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</si>
  <si>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</si>
  <si>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</si>
  <si>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</si>
  <si>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</si>
  <si>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</si>
  <si>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</si>
  <si>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</si>
  <si>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</si>
  <si>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</si>
  <si>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</si>
  <si>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</si>
  <si>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</si>
  <si>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</si>
  <si>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</si>
  <si>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</si>
  <si>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</si>
  <si>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</si>
  <si>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</si>
  <si>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</si>
  <si>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</si>
  <si>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</si>
  <si>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</si>
  <si>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</si>
  <si>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</si>
  <si>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</si>
  <si>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</si>
  <si>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</si>
  <si>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</si>
  <si>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</si>
  <si>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</si>
  <si>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</si>
  <si>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</si>
  <si>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</si>
  <si>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</si>
  <si>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</si>
  <si>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</si>
  <si>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</si>
  <si>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</si>
  <si>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</si>
  <si>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</si>
  <si>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</si>
  <si>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</si>
  <si>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</si>
  <si>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</si>
  <si>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</si>
  <si>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</si>
  <si>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</si>
  <si>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</si>
  <si>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</si>
  <si>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</si>
  <si>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</si>
  <si>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</si>
  <si>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</si>
  <si>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</si>
  <si>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</si>
  <si>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</si>
  <si>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</si>
  <si>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</si>
  <si>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</si>
  <si>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</si>
  <si>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</si>
  <si>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</si>
  <si>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</si>
  <si>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</si>
  <si>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</si>
  <si>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</si>
  <si>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</si>
  <si>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</si>
  <si>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</si>
  <si>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</si>
  <si>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</si>
  <si>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配租型住房保障▲</t>
  </si>
  <si>
    <t>配售型保障性住房▲</t>
  </si>
  <si>
    <t>城中村改造▲</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</si>
  <si>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</si>
  <si>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</si>
  <si>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</si>
  <si>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</si>
  <si>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</si>
  <si>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</si>
  <si>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</si>
  <si>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</si>
  <si>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</si>
  <si>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</si>
  <si>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</si>
  <si>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</si>
  <si>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</si>
  <si>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</si>
  <si>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</si>
  <si>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</si>
  <si>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</si>
  <si>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</si>
  <si>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</si>
  <si>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</si>
  <si>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</si>
  <si>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</si>
  <si>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</si>
  <si>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</si>
  <si>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</si>
  <si>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</si>
  <si>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</si>
  <si>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</si>
  <si>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</si>
  <si>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</si>
  <si>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</si>
  <si>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</si>
  <si>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</si>
  <si>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</si>
  <si>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</si>
  <si>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</si>
  <si>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</si>
  <si>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</si>
  <si>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</si>
  <si>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</si>
  <si>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</si>
  <si>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</si>
  <si>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</si>
  <si>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</si>
  <si>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</si>
  <si>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</si>
  <si>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</si>
  <si>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</si>
  <si>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</si>
  <si>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</si>
  <si>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</si>
  <si>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</si>
  <si>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</si>
  <si>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</si>
  <si>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</si>
  <si>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</si>
  <si>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</si>
  <si>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</si>
  <si>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</si>
  <si>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</si>
  <si>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</si>
  <si>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</si>
  <si>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</si>
  <si>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</si>
  <si>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</si>
  <si>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</si>
  <si>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</si>
  <si>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</si>
  <si>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</si>
  <si>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</si>
  <si>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</si>
  <si>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</si>
  <si>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</si>
  <si>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</si>
  <si>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</si>
  <si>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</si>
  <si>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</si>
  <si>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</si>
  <si>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</si>
  <si>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</si>
  <si>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</si>
  <si>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</si>
  <si>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</si>
  <si>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</si>
  <si>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</si>
  <si>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</si>
  <si>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</si>
  <si>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</si>
  <si>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</si>
  <si>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全县地方一般公共预算支出</t>
  </si>
  <si>
    <t>1-5  2025年云县县本级一般公共预算政府预算经济分类表（基本支出）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</si>
  <si>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</si>
  <si>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</si>
  <si>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</si>
  <si>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</si>
  <si>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</si>
  <si>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</si>
  <si>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</si>
  <si>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</si>
  <si>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</si>
  <si>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</si>
  <si>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</si>
  <si>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</si>
  <si>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</si>
  <si>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</si>
  <si>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</si>
  <si>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</si>
  <si>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</si>
  <si>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</si>
  <si>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</si>
  <si>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</si>
  <si>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</si>
  <si>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</si>
  <si>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</si>
  <si>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</si>
  <si>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</si>
  <si>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</si>
  <si>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</si>
  <si>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</si>
  <si>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</si>
  <si>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</si>
  <si>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</si>
  <si>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</si>
  <si>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</si>
  <si>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</si>
  <si>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</si>
  <si>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</si>
  <si>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</si>
  <si>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</si>
  <si>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</si>
  <si>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</si>
  <si>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</si>
  <si>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</si>
  <si>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</si>
  <si>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</si>
  <si>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</si>
  <si>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</si>
  <si>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</si>
  <si>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</si>
  <si>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</si>
  <si>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</si>
  <si>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</si>
  <si>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</si>
  <si>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</si>
  <si>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</si>
  <si>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注：云县对乡镇财政预算收支管理体制实行“收入全额上划、支出分类核定、县级统筹管理”为主的体制。乡镇的各项收入统一纳入县级预算管理，乡镇的各项支出统一由县级预算统筹安排，所以此表为空表。</t>
  </si>
  <si>
    <t>1-7  2025年云县分地区税收返还和转移支付预算表</t>
  </si>
  <si>
    <t>乡镇</t>
  </si>
  <si>
    <t>税收返还</t>
  </si>
  <si>
    <t>转移支付</t>
  </si>
  <si>
    <t>一、提前下达数</t>
  </si>
  <si>
    <t>爱华镇</t>
  </si>
  <si>
    <t xml:space="preserve"> </t>
  </si>
  <si>
    <t>茂兰镇</t>
  </si>
  <si>
    <t>忙怀乡</t>
  </si>
  <si>
    <t>漫湾镇</t>
  </si>
  <si>
    <t>后箐乡</t>
  </si>
  <si>
    <t>栗树乡</t>
  </si>
  <si>
    <t>涌宝镇</t>
  </si>
  <si>
    <t>大朝山西镇</t>
  </si>
  <si>
    <t>大寨镇</t>
  </si>
  <si>
    <t>茶房乡</t>
  </si>
  <si>
    <t>晓街乡</t>
  </si>
  <si>
    <t>幸福镇</t>
  </si>
  <si>
    <t>二、预算数</t>
  </si>
  <si>
    <t>资金性质</t>
  </si>
  <si>
    <t>“三公”经费合计</t>
  </si>
  <si>
    <t>其中：因公出国（境）费</t>
  </si>
  <si>
    <t>公务用车购置及运行费</t>
  </si>
  <si>
    <t>公务接待费</t>
  </si>
  <si>
    <t>小计</t>
  </si>
  <si>
    <t>公务用车购置费</t>
  </si>
  <si>
    <t>公务用车运行费</t>
  </si>
  <si>
    <t>上级资金</t>
  </si>
  <si>
    <t>本级财力安排</t>
  </si>
  <si>
    <t>自有资金</t>
  </si>
  <si>
    <t>非财政拨款</t>
  </si>
  <si>
    <t xml:space="preserve"> 2025年云县县本级“三公”经费预算财政拨款情况统计表</t>
  </si>
  <si>
    <t>2024年预算数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</si>
  <si>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</si>
  <si>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</si>
  <si>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</si>
  <si>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</si>
  <si>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</si>
  <si>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</si>
  <si>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</si>
  <si>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</si>
  <si>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二、“三公”经费增减变化原因说明:2025年县级财力安排“三公”经费预算608万元，比上年预算数830万元减少222万元，下降26.75%。其中：                                                                                                                        .  1.公务接待费197万元，比上年预算数324万元减少197万元，下降39.2%。经费主要用于部门开展调研、检查、培训、指导等执行公务和业务活动发生的公务接待费用。较上年下降的主要原因是认真落实党中央、国务院和省、市、县党委政府过紧日子的要求，勤俭节约办一切事业，从严从实安排支出。
   2.公务用车运行维护费411万元，比上年预算数506万元减少95万元，下降18.77%。经费主要用于保障各预算单位及公务用车平台执行公务及开展各种专项调研检查工作所发生的公务用车燃料费、维修费、过路过桥费、保险费等支出。较上年下降的主要原因是认真落实党中央、国务院和省、市、县党委政府过紧日子的要求，勤俭节约办一切事业，从严从实安排支出。公务用车购置0万元，与上年无变动。
   3.根据以前年度财政实际执行情况分析，一般情况不发生因公出国（境)费，因此未安排因公出国（境）费预算支出,与上年无增减变动。       4.2025年全县安排“三公”经费全口径预算1299万元，其中：公务用车购置费124万元，公务用车运行维护费874万元，公务接待费301万元。从资金性质分，上级资金安排“三公”经费预算315万元，本级财力安排608万元，单位自由资金安排112万元，非财政拨款安排264万元。</t>
  </si>
  <si>
    <t>2-1 2025年云县政府性基金预算收入情况表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</si>
  <si>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</si>
  <si>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</si>
  <si>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</si>
  <si>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</si>
  <si>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</si>
  <si>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</si>
  <si>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</si>
  <si>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</si>
  <si>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</si>
  <si>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</si>
  <si>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</si>
  <si>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</si>
  <si>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</si>
  <si>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</si>
  <si>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</si>
  <si>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</si>
  <si>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</si>
  <si>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</si>
  <si>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</si>
  <si>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</si>
  <si>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</si>
  <si>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</si>
  <si>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</si>
  <si>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</si>
  <si>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</si>
  <si>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</si>
  <si>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</si>
  <si>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</si>
  <si>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</si>
  <si>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</si>
  <si>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</si>
  <si>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</si>
  <si>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</si>
  <si>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</si>
  <si>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</si>
  <si>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</si>
  <si>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</si>
  <si>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</si>
  <si>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</si>
  <si>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</si>
  <si>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</si>
  <si>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</si>
  <si>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</si>
  <si>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</si>
  <si>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</si>
  <si>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</si>
  <si>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</si>
  <si>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</si>
  <si>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</si>
  <si>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</si>
  <si>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</si>
  <si>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</si>
  <si>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</si>
  <si>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地方政府专项债务转贷收入</t>
  </si>
  <si>
    <t>2-2 2025年云县政府性基金预算支出情况表</t>
  </si>
  <si>
    <t>一、文化旅游体育与传媒支出</t>
  </si>
  <si>
    <t>20707</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</si>
  <si>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</si>
  <si>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</si>
  <si>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</si>
  <si>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</si>
  <si>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</si>
  <si>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</si>
  <si>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</si>
  <si>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</si>
  <si>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</si>
  <si>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</si>
  <si>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</si>
  <si>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</si>
  <si>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</si>
  <si>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</si>
  <si>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</si>
  <si>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</si>
  <si>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</si>
  <si>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</si>
  <si>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</si>
  <si>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</si>
  <si>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</si>
  <si>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</si>
  <si>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</si>
  <si>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</si>
  <si>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</si>
  <si>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</si>
  <si>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</si>
  <si>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</si>
  <si>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</si>
  <si>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</si>
  <si>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</si>
  <si>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</si>
  <si>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</si>
  <si>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</si>
  <si>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</si>
  <si>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</si>
  <si>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</si>
  <si>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</si>
  <si>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</si>
  <si>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</si>
  <si>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</si>
  <si>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</si>
  <si>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</si>
  <si>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</si>
  <si>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</si>
  <si>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</si>
  <si>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</si>
  <si>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</si>
  <si>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农业生产发展支出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</si>
  <si>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</si>
  <si>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</si>
  <si>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</si>
  <si>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</si>
  <si>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</si>
  <si>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</si>
  <si>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</si>
  <si>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</si>
  <si>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</si>
  <si>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</si>
  <si>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</si>
  <si>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</si>
  <si>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</si>
  <si>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</si>
  <si>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</si>
  <si>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</si>
  <si>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</si>
  <si>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</si>
  <si>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</si>
  <si>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</si>
  <si>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</si>
  <si>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</si>
  <si>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</si>
  <si>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</si>
  <si>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</si>
  <si>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</si>
  <si>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</si>
  <si>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</si>
  <si>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</si>
  <si>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</si>
  <si>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</si>
  <si>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</si>
  <si>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</si>
  <si>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</si>
  <si>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</si>
  <si>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</si>
  <si>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</si>
  <si>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</si>
  <si>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</si>
  <si>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</si>
  <si>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</si>
  <si>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</si>
  <si>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</si>
  <si>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</si>
  <si>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</si>
  <si>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</si>
  <si>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</si>
  <si>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</si>
  <si>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</si>
  <si>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</si>
  <si>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六、交通运输支出</t>
  </si>
  <si>
    <t>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</si>
  <si>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</si>
  <si>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</si>
  <si>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</si>
  <si>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</si>
  <si>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</si>
  <si>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</si>
  <si>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</si>
  <si>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</si>
  <si>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</si>
  <si>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</si>
  <si>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</si>
  <si>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</si>
  <si>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</si>
  <si>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</si>
  <si>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</si>
  <si>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</si>
  <si>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</si>
  <si>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</si>
  <si>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</si>
  <si>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</si>
  <si>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</si>
  <si>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</si>
  <si>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</si>
  <si>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</si>
  <si>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</si>
  <si>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</si>
  <si>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</si>
  <si>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</si>
  <si>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</si>
  <si>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</si>
  <si>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</si>
  <si>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</si>
  <si>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</si>
  <si>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</si>
  <si>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</si>
  <si>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</si>
  <si>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</si>
  <si>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</si>
  <si>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</si>
  <si>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</si>
  <si>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</si>
  <si>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</si>
  <si>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</si>
  <si>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</si>
  <si>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</si>
  <si>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</si>
  <si>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</si>
  <si>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</si>
  <si>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</si>
  <si>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</si>
  <si>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</si>
  <si>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</si>
  <si>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</si>
  <si>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</si>
  <si>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</si>
  <si>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</si>
  <si>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</si>
  <si>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</si>
  <si>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</si>
  <si>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</si>
  <si>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</si>
  <si>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</si>
  <si>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</si>
  <si>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</si>
  <si>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</si>
  <si>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</si>
  <si>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</si>
  <si>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</si>
  <si>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</si>
  <si>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</si>
  <si>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</si>
  <si>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</si>
  <si>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</si>
  <si>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</si>
  <si>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</si>
  <si>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</si>
  <si>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</si>
  <si>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</si>
  <si>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</si>
  <si>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</si>
  <si>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</si>
  <si>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</si>
  <si>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</si>
  <si>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</si>
  <si>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</si>
  <si>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</si>
  <si>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</si>
  <si>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</si>
  <si>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</si>
  <si>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</si>
  <si>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</si>
  <si>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</si>
  <si>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</si>
  <si>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</si>
  <si>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</si>
  <si>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</si>
  <si>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</si>
  <si>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</si>
  <si>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</si>
  <si>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</si>
  <si>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</si>
  <si>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</si>
  <si>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</si>
  <si>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</si>
  <si>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</si>
  <si>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</si>
  <si>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</si>
  <si>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</si>
  <si>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</si>
  <si>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</si>
  <si>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</si>
  <si>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</si>
  <si>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</si>
  <si>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</si>
  <si>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</si>
  <si>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</si>
  <si>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</si>
  <si>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</si>
  <si>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</si>
  <si>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</si>
  <si>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</si>
  <si>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</si>
  <si>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</si>
  <si>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</si>
  <si>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</si>
  <si>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</si>
  <si>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</si>
  <si>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</si>
  <si>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</si>
  <si>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</si>
  <si>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</si>
  <si>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全县政府性基金支出</t>
  </si>
  <si>
    <t xml:space="preserve">   政府性基金转移支付</t>
  </si>
  <si>
    <t xml:space="preserve">     政府性基金上解支出</t>
  </si>
  <si>
    <t xml:space="preserve">     抗疫特别国债转移支付支出</t>
  </si>
  <si>
    <t>23008</t>
  </si>
  <si>
    <t xml:space="preserve">   调出资金</t>
  </si>
  <si>
    <t>23009</t>
  </si>
  <si>
    <t xml:space="preserve">   年终结余</t>
  </si>
  <si>
    <t>231</t>
  </si>
  <si>
    <t>地方政府专项债务还本支出</t>
  </si>
  <si>
    <t>2-3 2025年县本级政府性基金预算收入情况表</t>
  </si>
  <si>
    <t>2-5  2025年云县县本级政府性基金支出表(县对下转移支付)</t>
  </si>
  <si>
    <t>本年支出小计</t>
  </si>
  <si>
    <t>3-1  2025年云县国有资本经营收入预算情况表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</si>
  <si>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</si>
  <si>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</si>
  <si>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</si>
  <si>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</si>
  <si>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</si>
  <si>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</si>
  <si>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</si>
  <si>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</si>
  <si>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</si>
  <si>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</si>
  <si>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</si>
  <si>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</si>
  <si>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</si>
  <si>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</si>
  <si>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</si>
  <si>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</si>
  <si>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</si>
  <si>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</si>
  <si>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</si>
  <si>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</si>
  <si>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</si>
  <si>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</si>
  <si>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</si>
  <si>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</si>
  <si>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</si>
  <si>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</si>
  <si>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</si>
  <si>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</si>
  <si>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</si>
  <si>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</si>
  <si>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</si>
  <si>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</si>
  <si>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</si>
  <si>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</si>
  <si>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</si>
  <si>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</si>
  <si>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</si>
  <si>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</si>
  <si>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2025年云县国有资本经营支出预算情况表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</si>
  <si>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</si>
  <si>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</si>
  <si>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</si>
  <si>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</si>
  <si>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</si>
  <si>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</si>
  <si>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</si>
  <si>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</si>
  <si>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</si>
  <si>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</si>
  <si>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</si>
  <si>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</si>
  <si>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</si>
  <si>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</si>
  <si>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</si>
  <si>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</si>
  <si>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</si>
  <si>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</si>
  <si>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</si>
  <si>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</si>
  <si>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</si>
  <si>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</si>
  <si>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</si>
  <si>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</si>
  <si>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</si>
  <si>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</si>
  <si>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</si>
  <si>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</si>
  <si>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</si>
  <si>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</si>
  <si>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</si>
  <si>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</si>
  <si>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</si>
  <si>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</si>
  <si>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由于云县全部国有企业净利润都低于50万元，没有上缴国有资本收益，所以全县国有资本经营预算支出的收入来源为上级转移性收入6.88万元。</t>
  </si>
  <si>
    <t>3-4  2025年县本级国有资本经营支出预算情况表</t>
  </si>
  <si>
    <t>项   目</t>
  </si>
  <si>
    <t xml:space="preserve">    "三供一业"移交补助支出</t>
  </si>
  <si>
    <t xml:space="preserve">     国有企业退休人员社会化管理补助支出</t>
  </si>
  <si>
    <t xml:space="preserve">   其他金融国有资本经营预算支出</t>
  </si>
  <si>
    <t>县本级国有资本经营支出</t>
  </si>
  <si>
    <t>3-5  2025年云县县本级国有资本经营预算转移支付表（分地区）</t>
  </si>
  <si>
    <t>地  区</t>
  </si>
  <si>
    <t>预算数</t>
  </si>
  <si>
    <t>合  计</t>
  </si>
  <si>
    <t>由于云县全部国有企业净利润都低于50万元，没有上缴国有资本收益，暂不具备预算编制条件，且云县对乡镇财政预算收支管理体制实行“收入全额上划、支出分类核定、县级统筹管理”为主的体制。乡镇的各项收入统一纳入县级预算管理，乡镇的各项支出统一由县级预算统筹安排，所以国有资本经营预算转移支付表为空表。</t>
  </si>
  <si>
    <t>3-6  2025年县本级国有资本经营预算转移支付表（分项目）</t>
  </si>
  <si>
    <t>项目名称</t>
  </si>
  <si>
    <t>4-1 2025年云县社会保险基金收入预算情况表</t>
  </si>
  <si>
    <t>项     目</t>
  </si>
  <si>
    <t>一、企业职工基本养老保险基金收入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</si>
  <si>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</si>
  <si>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</si>
  <si>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</si>
  <si>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</si>
  <si>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</si>
  <si>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</si>
  <si>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</si>
  <si>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</si>
  <si>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</si>
  <si>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</si>
  <si>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四、职工基本医疗保险（含生育保险）基金收入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</si>
  <si>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</si>
  <si>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</si>
  <si>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</si>
  <si>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</si>
  <si>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</si>
  <si>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</si>
  <si>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</si>
  <si>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全县收入</t>
  </si>
  <si>
    <t xml:space="preserve">  其中:社会保险费收入</t>
  </si>
  <si>
    <t xml:space="preserve">       利息收入</t>
  </si>
  <si>
    <t xml:space="preserve">       财政补贴收入</t>
  </si>
  <si>
    <t xml:space="preserve">       全国统筹调剂资金收入</t>
  </si>
  <si>
    <t>4-2  2025年云县社会保险基金支出预算情况表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</si>
  <si>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</si>
  <si>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</si>
  <si>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</si>
  <si>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</si>
  <si>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</si>
  <si>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</si>
  <si>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</si>
  <si>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</si>
  <si>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</si>
  <si>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</si>
  <si>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基本医疗保险费（含生育保险费）支出</t>
  </si>
  <si>
    <t xml:space="preserve">         职业培训和职业介绍补贴支出</t>
  </si>
  <si>
    <t xml:space="preserve">         其他费用支出</t>
  </si>
  <si>
    <t xml:space="preserve">         稳定岗位补贴（稳岗返还）支出</t>
  </si>
  <si>
    <t xml:space="preserve">         技能提升补贴支出</t>
  </si>
  <si>
    <t>四、职工基本医疗保险（含生育保险）基金支出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</si>
  <si>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</si>
  <si>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</si>
  <si>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</si>
  <si>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</si>
  <si>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</si>
  <si>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</si>
  <si>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</si>
  <si>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</si>
  <si>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</si>
  <si>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</si>
  <si>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</si>
  <si>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全县支出</t>
  </si>
  <si>
    <t xml:space="preserve">    其中:社会保险待遇支出</t>
  </si>
  <si>
    <t>4-3 2025年云县县本级社会保险基金收入预算情况表</t>
  </si>
  <si>
    <t>4-4  2025年云县县本级社会保险基金支出预算情况表</t>
  </si>
  <si>
    <t>云县2024年地方政府债务限额及余额预算情况表</t>
  </si>
  <si>
    <t>地   区</t>
  </si>
  <si>
    <t>2024年债务限额（预计）</t>
  </si>
  <si>
    <t>2024年债务余额预计执行数</t>
  </si>
  <si>
    <t>一般债务</t>
  </si>
  <si>
    <t>专项债务</t>
  </si>
  <si>
    <t>公  式</t>
  </si>
  <si>
    <t>A=B+C</t>
  </si>
  <si>
    <t>B</t>
  </si>
  <si>
    <t>C</t>
  </si>
  <si>
    <t>D=E+F</t>
  </si>
  <si>
    <t>E</t>
  </si>
  <si>
    <t>F</t>
  </si>
  <si>
    <t>云县合计</t>
  </si>
  <si>
    <t>云县县本级</t>
  </si>
  <si>
    <t>注：1.本表反映上一年度本地区、本级及分地区地方政府债务限额及余额预计执行数。</t>
  </si>
  <si>
    <t xml:space="preserve">    2.本表由县级以上地方各级财政部门在本级人民代表大会批准预算后二十日内公开。</t>
  </si>
  <si>
    <t>5-2  云县2024年地方政府一般债务余额情况表</t>
  </si>
  <si>
    <t>项    目</t>
  </si>
  <si>
    <t>执行数</t>
  </si>
  <si>
    <t>一、2023年末地方政府一般债务余额实际数</t>
  </si>
  <si>
    <t>二、2024年末地方政府一般债务余额限额</t>
  </si>
  <si>
    <t>三、2024年地方政府一般债务转贷额</t>
  </si>
  <si>
    <t xml:space="preserve">   中央转贷地方的国际金融组织和外国政府贷款</t>
  </si>
  <si>
    <t xml:space="preserve">   2024年地方政府一般债券转贷额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</si>
  <si>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</si>
  <si>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</si>
  <si>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</si>
  <si>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</si>
  <si>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</si>
  <si>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县本级2024年地方政府一般债务余额情况表</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</si>
  <si>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</si>
  <si>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云县2024年地方政府专项债务余额情况表</t>
  </si>
  <si>
    <t>一、2023年末地方政府专项债务余额实际数</t>
  </si>
  <si>
    <t>二、2024年末地方政府专项债务余额限额</t>
  </si>
  <si>
    <t>三、2024年地方政府专项债务转贷额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</si>
  <si>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</si>
  <si>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</si>
  <si>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</si>
  <si>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</si>
  <si>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</si>
  <si>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县本级2024年地方政府专项债务余额情况表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</si>
  <si>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</si>
  <si>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云县地方政府债券发行及还本
付息情况表</t>
  </si>
  <si>
    <t>公式</t>
  </si>
  <si>
    <t>本地区</t>
  </si>
  <si>
    <t>本级</t>
  </si>
  <si>
    <t>一、2024年转贷额预计执行数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</si>
  <si>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</si>
  <si>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</si>
  <si>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</si>
  <si>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</si>
  <si>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</si>
  <si>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</si>
  <si>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</si>
  <si>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</si>
  <si>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</si>
  <si>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</si>
  <si>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</si>
  <si>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</si>
  <si>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</si>
  <si>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</si>
  <si>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</si>
  <si>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</si>
  <si>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</si>
  <si>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</si>
  <si>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</si>
  <si>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</si>
  <si>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</si>
  <si>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</si>
  <si>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</si>
  <si>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</si>
  <si>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</si>
  <si>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</si>
  <si>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</si>
  <si>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云县2025年地方政府债务限额提前下达情况表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</si>
  <si>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</si>
  <si>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</si>
  <si>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</si>
  <si>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</si>
  <si>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</si>
  <si>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</si>
  <si>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云县2025年年初新增地方政府债券资金安排表</t>
  </si>
  <si>
    <t>序号</t>
  </si>
  <si>
    <t>项目类型</t>
  </si>
  <si>
    <t>项目主管部门</t>
  </si>
  <si>
    <t>债券性质</t>
  </si>
  <si>
    <t>债券规模</t>
  </si>
  <si>
    <t>无</t>
  </si>
  <si>
    <t>2025年暂未下达新增债券资金</t>
  </si>
  <si>
    <t>...</t>
  </si>
  <si>
    <t>注：本表反映本级当年提前下达的新增地方政府债券资金使用安排，由县级以上地方各级财政部门在本级人民代表大会批准预算后二十日内公开。</t>
  </si>
  <si>
    <t>6-1   2025年云县重大政策和重点项目绩效目标表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</si>
  <si>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</si>
  <si>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</si>
  <si>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</si>
  <si>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</si>
  <si>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</si>
  <si>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</si>
  <si>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</si>
  <si>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</si>
  <si>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</si>
  <si>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</si>
  <si>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云县民政局：农村最低生活保障县级配备专项资金</t>
  </si>
  <si>
    <t>发放2025年农村最低生活保障对象生活费</t>
  </si>
  <si>
    <t>产出指标</t>
  </si>
  <si>
    <t>数量指标</t>
  </si>
  <si>
    <t>助对象人数（人次）</t>
  </si>
  <si>
    <t>=</t>
  </si>
  <si>
    <t>22572</t>
  </si>
  <si>
    <t>人/人次</t>
  </si>
  <si>
    <t>定量指标</t>
  </si>
  <si>
    <t>反映应保尽保、应救尽救对象的人数（人次）情况</t>
  </si>
  <si>
    <t>质量指标</t>
  </si>
  <si>
    <t>救助资金社会化发放率</t>
  </si>
  <si>
    <t>100</t>
  </si>
  <si>
    <t>%</t>
  </si>
  <si>
    <t>反映救助资金社会化发放的比例情况。
救助资金社会化发放率=采用社会化发放的救助资金额/发放救助资金总额*100%</t>
  </si>
  <si>
    <t>效益指标</t>
  </si>
  <si>
    <t>社会效益指标</t>
  </si>
  <si>
    <t>政策知晓率</t>
  </si>
  <si>
    <t>≥</t>
  </si>
  <si>
    <t>95</t>
  </si>
  <si>
    <t>政策知晓率=调查中救助政策知晓人数/调查总人数*100%</t>
  </si>
  <si>
    <t>生活状况改善</t>
  </si>
  <si>
    <t>反映救助促进受助对象生活状况的改善情况。</t>
  </si>
  <si>
    <t>满意度指标</t>
  </si>
  <si>
    <t>服务对象满意度指标</t>
  </si>
  <si>
    <t>救助对象满意度</t>
  </si>
  <si>
    <t>96</t>
  </si>
  <si>
    <t>反映获救助对象的满意程度。
救助对象满意度=调查中满意和较满意的获救助人员数/调查总人数*100%</t>
  </si>
  <si>
    <t>云县幸福镇中心校：义务教育家庭经济困难学生生活补助县级配套专项资金</t>
  </si>
  <si>
    <t>1.根据2024至2025学年在校生情况进行测算。
2.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3.提高义务教育学生的巩固率。
4.提高社会和家长对学校办学的满意度。</t>
  </si>
  <si>
    <t>小学寄宿生补助人数</t>
  </si>
  <si>
    <t>人</t>
  </si>
  <si>
    <t>反映小学寄宿生补助人数</t>
  </si>
  <si>
    <t>小学非寄宿生补助人数</t>
  </si>
  <si>
    <t>60</t>
  </si>
  <si>
    <t>反映小学非寄宿生补助人数</t>
  </si>
  <si>
    <t>小学阶段寄宿制学生</t>
  </si>
  <si>
    <t>835</t>
  </si>
  <si>
    <t>反映初中寄宿生补助人数。</t>
  </si>
  <si>
    <t>困难学生补助覆盖率</t>
  </si>
  <si>
    <t>反映家庭经济困难学生补助覆盖率。</t>
  </si>
  <si>
    <t>生活费补助足额发放率</t>
  </si>
  <si>
    <t>反映生活费补助足额发放率.</t>
  </si>
  <si>
    <t>补助对象准确率</t>
  </si>
  <si>
    <t>反映补助对象准确率。</t>
  </si>
  <si>
    <t>时效指标</t>
  </si>
  <si>
    <t>生活补助发放及时率</t>
  </si>
  <si>
    <t>反映发放单位及时发放补助资金的情况。 发放及时率=在时限内发放资金/应发放资金*100%</t>
  </si>
  <si>
    <t>反映补助政策的宣传效果情况。 政策知晓率=调查中补助政策知晓人数/调查总人数*100%</t>
  </si>
  <si>
    <t>九年义务教育巩固率</t>
  </si>
  <si>
    <t>98</t>
  </si>
  <si>
    <t>反映九年义务教育巩固率</t>
  </si>
  <si>
    <t>学生满意度</t>
  </si>
  <si>
    <t>反映获补助受益对象的满意程度。</t>
  </si>
  <si>
    <t>家长满意度</t>
  </si>
  <si>
    <t>反映家长对困难补助的满意程度</t>
  </si>
  <si>
    <t xml:space="preserve"> 云县自然资源局：云县政府性基金预算支出专项资金</t>
  </si>
  <si>
    <t>根据《土地管理法》、《国务院关于加强土地调控有关问题的通知》(国发[2006]31号)以及《国务院办公厅关于规范国有土地使用权出让收支管理的通知》(国办发[2006]100号)等有关规定，规范国有土地使用权出让收支管理，明确国有土地使用权出让收入范围，加强国有土地使用权出让收入征收管理，强化土地出让收支监督管理，防止国有土地资产收益流失。</t>
  </si>
  <si>
    <t>根据县委、县政府需求，组织土地出让</t>
  </si>
  <si>
    <t>200</t>
  </si>
  <si>
    <t>公顷</t>
  </si>
  <si>
    <t>按规划时限完成土地出让划拨和供地工作</t>
  </si>
  <si>
    <t>其他</t>
  </si>
  <si>
    <t>定性指标</t>
  </si>
  <si>
    <t>经济效益指标</t>
  </si>
  <si>
    <t>增加当地财政经济收入</t>
  </si>
  <si>
    <t>50000000</t>
  </si>
  <si>
    <t>元</t>
  </si>
  <si>
    <t>规范土地出让收支管理，促进节约集约用地，保持社会稳定</t>
  </si>
  <si>
    <t>促进节约集约用地，保持社会稳定</t>
  </si>
  <si>
    <t>群众满意度</t>
  </si>
  <si>
    <t>90</t>
  </si>
  <si>
    <t>群众满意度达90%以上</t>
  </si>
  <si>
    <t>云县住房和城乡建设局：云县污水处理厂污水处理服务经费</t>
  </si>
  <si>
    <t>2025年完成项目投资400万元</t>
  </si>
  <si>
    <t>污水处理量</t>
  </si>
  <si>
    <t>450</t>
  </si>
  <si>
    <t>万吨</t>
  </si>
  <si>
    <t>省级验收通过率</t>
  </si>
  <si>
    <t>完成率</t>
  </si>
  <si>
    <t>适时管护</t>
  </si>
  <si>
    <t>直接接受益人数</t>
  </si>
  <si>
    <t>10</t>
  </si>
  <si>
    <t>万人次</t>
  </si>
  <si>
    <t>生态效益指标</t>
  </si>
  <si>
    <t>保障云县南河、北河、罗闸河水质达标</t>
  </si>
  <si>
    <t>是/否</t>
  </si>
  <si>
    <t>可持续影响指标</t>
  </si>
  <si>
    <t>推动云县生态良性发展</t>
  </si>
  <si>
    <t>年</t>
  </si>
  <si>
    <t>受益农户满意度</t>
  </si>
  <si>
    <t>云县发展和改革局：光伏发电项目建设协调经费</t>
  </si>
  <si>
    <t>光伏发电项目建设协调经费</t>
  </si>
  <si>
    <t>600</t>
  </si>
  <si>
    <t>万元</t>
  </si>
  <si>
    <t>按时完成光伏发电项目建设协调工作</t>
  </si>
  <si>
    <t>成本指标</t>
  </si>
  <si>
    <t>经济成本指标</t>
  </si>
  <si>
    <t>项目成本指标控制</t>
  </si>
  <si>
    <t>光伏发电规模</t>
  </si>
  <si>
    <t>99</t>
  </si>
  <si>
    <t>受益对象满意度</t>
  </si>
  <si>
    <t>云县爱华镇人民政府：2025年土地入股分红及零星退股资金、到期退股补助资金</t>
  </si>
  <si>
    <t>完成土地入股分红的兑付工作，保证零星退股及到期退股本金发放到位。完成入股分红或到期退股83,190股，改善入股农户的经济收入。</t>
  </si>
  <si>
    <t>2024年土地入股分红及退股股数</t>
  </si>
  <si>
    <t>股</t>
  </si>
  <si>
    <t>反映当年土地入股分红或退股的数量</t>
  </si>
  <si>
    <t>兑付准确率</t>
  </si>
  <si>
    <t>反映补助准确兑付的情况。
兑付准确率=补助兑付额/应兑付额*100%</t>
  </si>
  <si>
    <t>兑付及时率</t>
  </si>
  <si>
    <t>反映发放单位及时发放补助资金的情况。
发放及时率=在时限内发放的资金/应发放资金*100%</t>
  </si>
  <si>
    <t>反映每股分红金额</t>
  </si>
  <si>
    <t>农户经济收入提升</t>
  </si>
  <si>
    <t>&gt;=</t>
  </si>
  <si>
    <t>去年经济收入情况</t>
  </si>
  <si>
    <t>反映项目实施后农户经济收入变化情况</t>
  </si>
  <si>
    <t>反映项目实施群众满意度情况</t>
  </si>
  <si>
    <t>云县地方产业发展服务中心：2025年度烤烟生产补助资金</t>
  </si>
  <si>
    <t>一、预算投入烟叶生产基础设施建设：外电架设、烤房修缮及设备更换资金52万元。
二、预算年度烤烟种植考核补助资金546.4万元。
（一）考核烤烟种植、收购补助487万元。完成烟苗移栽面积3.1万亩，补助10元/亩，合计31万元；完成烟叶收购量7.6万担，补助50元/担，合计380万元；完成市政府烟叶收购考核均价，补助10元/担，合计76万元。
（二）考核千亩村种植补助29万元。发展面积1000亩的村12个村，补助2万元/村；计划发展2000亩村1个村，补助5万元/村。
（三）考核县直部门工作补助30.4万元。全县完成烟叶收购量7.6万担，分别按2元/担考核补助县地方产业发展服务中心和云县烟草公司，补助县地方产业发展服务中心15.2万元，补助云县烟草公司15.2万元。</t>
  </si>
  <si>
    <t>外电架设、烤房修缮及设备更换资金</t>
  </si>
  <si>
    <t>52万元</t>
  </si>
  <si>
    <t>外电架设、烤房修缮及设备更换资金52万元</t>
  </si>
  <si>
    <t>考核完成烤烟种植面积补助</t>
  </si>
  <si>
    <t>31万元</t>
  </si>
  <si>
    <t>考核完成烤烟种植面积补助31万元</t>
  </si>
  <si>
    <t>考核烟叶收购量补助</t>
  </si>
  <si>
    <t>456万元</t>
  </si>
  <si>
    <t>考核烟叶收购量补助456万元</t>
  </si>
  <si>
    <t>考核千亩村种植补助</t>
  </si>
  <si>
    <t>29万元</t>
  </si>
  <si>
    <t>考核千亩村种植补助29万元</t>
  </si>
  <si>
    <t>考核县直部门工作补助</t>
  </si>
  <si>
    <t>30.4万元</t>
  </si>
  <si>
    <t>考核县直部门工作补助30.4万元</t>
  </si>
  <si>
    <t>完成烤烟种植3.1万亩，烟叶收购7.6万担。</t>
  </si>
  <si>
    <t>100%</t>
  </si>
  <si>
    <t>当年收购结束后按考核结果兑付</t>
  </si>
  <si>
    <t>当年收购结束后按考核结果兑付100%</t>
  </si>
  <si>
    <t>60元/担（收购产量补助50元/担，收购均价补助10元/担）</t>
  </si>
  <si>
    <t>烟叶收购数量7.6万担</t>
  </si>
  <si>
    <t>烟叶收购数量7.6万担，456万元</t>
  </si>
  <si>
    <t>考核县直部门工作补助，完成烟叶收购7.6万担，分别按2元/担考核补助县地方产业发展服务中心和云县烟草公司</t>
  </si>
  <si>
    <t>种植1000亩村补助2万元/村，种植2000亩村补助5万元/村</t>
  </si>
  <si>
    <t>经济效益</t>
  </si>
  <si>
    <t>预计2025年烟农收入</t>
  </si>
  <si>
    <t>&gt;</t>
  </si>
  <si>
    <t>1.254亿元以上</t>
  </si>
  <si>
    <t>预计2025年烟农收入1.254亿元以上</t>
  </si>
  <si>
    <t>预计2025年实现烟叶税收</t>
  </si>
  <si>
    <t>&lt;</t>
  </si>
  <si>
    <t>2758万元以上</t>
  </si>
  <si>
    <t>预计2025年实现烟叶税收2758万元以上</t>
  </si>
  <si>
    <t>社会效益</t>
  </si>
  <si>
    <t>拓展脱贫攻坚成果与乡村振兴有效衔接</t>
  </si>
  <si>
    <t>有效衔接</t>
  </si>
  <si>
    <t>可持续影响</t>
  </si>
  <si>
    <t>推进烤烟产业稳步发展</t>
  </si>
  <si>
    <t>稳步发展</t>
  </si>
  <si>
    <t>服务对象满意度</t>
  </si>
  <si>
    <t>烟农满意度</t>
  </si>
  <si>
    <t>烟农满意度95%</t>
  </si>
  <si>
    <t xml:space="preserve"> 云县民政局：云县残疾人两项补贴专项资金</t>
  </si>
  <si>
    <t>发放2025年残疾人两项补贴</t>
  </si>
  <si>
    <t>救助对象人数（人次）</t>
  </si>
  <si>
    <t>12200</t>
  </si>
  <si>
    <t>根据残疾人系统符合享受的残疾人测算。</t>
  </si>
  <si>
    <t>反映救助政策的宣传效果情况。
政策知晓率=调查中救助政策知晓人数/调查总人数*100%</t>
  </si>
  <si>
    <t>生活水平不断提高</t>
  </si>
  <si>
    <t>中国共产党云县委员会办公室:信息化创新工程项目经费</t>
  </si>
  <si>
    <t>2025年完成任务数600台。</t>
  </si>
  <si>
    <t>购置计划完成率</t>
  </si>
  <si>
    <t>反映部门购置计划执行情况购置计划执行情况。
购置计划完成率=（实际购置交付装备数量/计划购置交付装备数量）*100%。</t>
  </si>
  <si>
    <t>购置设备数量</t>
  </si>
  <si>
    <t>1200</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</si>
  <si>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</si>
  <si>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</si>
  <si>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</si>
  <si>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</si>
  <si>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</si>
  <si>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</si>
  <si>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</si>
  <si>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</si>
  <si>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设备使用年限</t>
  </si>
  <si>
    <t>6</t>
  </si>
  <si>
    <t>反映新投入设备使用年限情况。</t>
  </si>
  <si>
    <t>使用人员满意度</t>
  </si>
  <si>
    <t>反映服务对象对购置设备的整体满意情况。
使用人员满意度=（对购置设备满意的人数/问卷调查人数）*100%。</t>
  </si>
  <si>
    <t>6-2  重点工作情况解释说明汇总表</t>
  </si>
  <si>
    <t>重点工作</t>
  </si>
  <si>
    <t>2025年工作重点及工作情况</t>
  </si>
  <si>
    <t xml:space="preserve">    2025年云县预计争取上级转移支付补助收入157380万元，其中：一般公共预算收入153780万元，政府性基金收入3600万元，具体明细如下：
     一、一般公共预算补助收入情况
      1.返还性补助收入3677万元；
      2.一般性转移支付补助收入115729万元；
      3.专项转移支付补助收入4495万元；
      4.债券转贷收入29879万元；
     二、政府性基金预算补助收入情况
      1.城乡社区500万元；
      2.农林水2100万元；
      3.其他收入1000万元；              
   云县对乡镇财政预算收支管理体制实行“收入全额上划、支出分类核定、县级统筹管理”为主的体制。乡镇的各项收入统一纳入县级预算管理，乡镇的各项支出统一由县级预算统筹安排。
</t>
  </si>
  <si>
    <t>举借债务</t>
  </si>
  <si>
    <t xml:space="preserve"> 1.强化风险意识，全力化解存量控制增量，将全县债务率控制在安全线以内；严格遵循“谁举债、谁偿还，谁主管、谁负责”的原则，督促债券资金使用单位切实承担起债券还本付息的责任；借助专项债券资金，支持重大项目建设，更好地发挥专项债券对重点领域和薄弱环节的支持力度。          2.加强风险评估预警结果应用，依法落实到期法定债券偿还责任。防范化解地方政府隐性债务风险，坚决遏制隐性债务增量，妥善处置和化解隐性债务存量。
 3.2024年全县政府债务余额为417769万元，其中：一般债务余额182177万元，专项债务余额235592万元。市级尚未下达2024年新增债务限额，按照限额分配原则，预计全县地方政府债务限额为420996万元，其中：一般债务限额185371万元，专项债务限额235625万元，债务余额均在债务限额可控范围内。</t>
  </si>
  <si>
    <t>预算绩效</t>
  </si>
  <si>
    <t>转变部门预算管理理念，重视财政支出绩效问题，进一步树立重视预算支出成本结果导向的绩效理念。让部门和单位更清楚地了解财政支出所要取得的社会和经济效益，明确“花钱必问效，无效必问责”，强化部门和单位的自我约束意识和责任意识。</t>
  </si>
  <si>
    <t>乡村振兴</t>
  </si>
  <si>
    <t>深入贯彻落实中央、省、市、县各项决策部署，加大财政“三农”投入力度，预算内投资继续向农业农村倾斜，坚持农业农村优先发展，完善联农带农机制，推动农业基础更加稳固。学习运用“千万工程”经验，进一步深化农村改革，加快推进农业农村现代化，推动“三农”工作各项任务落地见效，持续巩固拓展脱贫攻坚成果与乡村振兴的有效衔接。</t>
  </si>
  <si>
    <t>深化财政改革</t>
  </si>
  <si>
    <t>实施更加积极的财政政策，强化财政资源和预算统筹，继续推进零基预算改革。优化国库集中收付管理，实行全流程电子支付，优化预算支出审核流程，全面提升资金支付效率。加强预算执行管理和监督，持续做好政府预决算公开，自觉主动接受社会和公众的监督。</t>
  </si>
  <si>
    <t>7-1  空表说明</t>
  </si>
  <si>
    <t>空表</t>
  </si>
  <si>
    <t>说明</t>
  </si>
  <si>
    <t>1-6 2025年县本级一般公共预算支出表(县对下转移支付项目)</t>
  </si>
  <si>
    <t>云县对乡镇财政预算收支管理体制实行“收入全额上划、支出分类核定、县级统筹管理”为主的体制。乡镇的各项收入统一纳入县级预算管理，乡镇的各项支出统一由县级预算统筹安排，所以此表为空表。</t>
  </si>
  <si>
    <t>1-7 2025年云县分地区税收返还和转移支付预算表</t>
  </si>
  <si>
    <t>2-5 2025年云县县本级政府性基金支出表(县对下转移支付)</t>
  </si>
  <si>
    <t>3-5 2025年云县县本级国有资本经营预算转移支付表（分地区</t>
  </si>
  <si>
    <t>3-6 2025年县本级国有资本经营预算转移支付表（分项目）</t>
  </si>
  <si>
    <t>2025年暂未下达新增债券资金，所以云县2025年初新增地方政府债券资金安排表为空表。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</si>
</sst>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0_);[Red]\(#,##0.00\)"/>
    <numFmt numFmtId="196" formatCode="0.0"/>
    <numFmt numFmtId="197" formatCode="#,##0_ ;[Red]\-#,##0\ "/>
    <numFmt numFmtId="198" formatCode="#,##0_ "/>
    <numFmt numFmtId="199" formatCode="0.0%"/>
    <numFmt numFmtId="200" formatCode="0_ "/>
    <numFmt numFmtId="201" formatCode="#,##0.00;\-#,##0.00;;@"/>
    <numFmt numFmtId="202" formatCode="0.00_ "/>
  </numFmts>
  <fonts count="147">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0"/>
      <color indexed="8"/>
      <name val="宋体"/>
      <charset val="134"/>
    </font>
    <font>
      <sz val="20"/>
      <color indexed="8"/>
      <name val="方正小标宋简体"/>
      <charset val="134"/>
    </font>
    <font>
      <b/>
      <sz val="14"/>
      <color indexed="8"/>
      <name val="宋体"/>
      <charset val="134"/>
    </font>
    <font>
      <sz val="14"/>
      <color indexed="8"/>
      <name val="宋体"/>
      <charset val="134"/>
    </font>
    <font>
      <sz val="10"/>
      <color theme="1"/>
      <name val="宋体"/>
      <charset val="134"/>
    </font>
    <font>
      <sz val="10"/>
      <color theme="1"/>
      <name val="宋体"/>
      <charset val="134"/>
      <scheme val="minor"/>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color rgb="FFFF0000"/>
      <name val="SimSun"/>
      <charset val="134"/>
    </font>
    <font>
      <sz val="11"/>
      <name val="宋体"/>
      <charset val="134"/>
      <scheme val="minor"/>
    </font>
    <font>
      <sz val="14"/>
      <name val="宋体"/>
      <charset val="134"/>
    </font>
    <font>
      <sz val="12"/>
      <color indexed="8"/>
      <name val="宋体"/>
      <charset val="134"/>
    </font>
    <font>
      <b/>
      <sz val="14"/>
      <name val="宋体"/>
      <charset val="134"/>
    </font>
    <font>
      <sz val="12"/>
      <name val="宋体"/>
      <charset val="134"/>
    </font>
    <font>
      <sz val="26"/>
      <name val="方正小标宋简体"/>
      <charset val="134"/>
    </font>
    <font>
      <sz val="14"/>
      <name val="MS Serif"/>
      <charset val="134"/>
    </font>
    <font>
      <sz val="14"/>
      <name val="宋体"/>
      <charset val="134"/>
      <scheme val="minor"/>
    </font>
    <font>
      <sz val="11"/>
      <name val="宋体"/>
      <charset val="134"/>
    </font>
    <font>
      <sz val="14"/>
      <name val="Times New Roman"/>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11"/>
      <color theme="1"/>
      <name val="宋体"/>
      <charset val="134"/>
    </font>
    <font>
      <b/>
      <sz val="14"/>
      <color theme="1"/>
      <name val="宋体"/>
      <charset val="134"/>
    </font>
    <font>
      <b/>
      <sz val="11"/>
      <color theme="1"/>
      <name val="宋体"/>
      <charset val="134"/>
      <scheme val="minor"/>
    </font>
    <font>
      <b/>
      <sz val="9"/>
      <color theme="1"/>
      <name val="宋体"/>
      <charset val="134"/>
      <scheme val="minor"/>
    </font>
    <font>
      <sz val="9"/>
      <color theme="1"/>
      <name val="宋体"/>
      <charset val="134"/>
      <scheme val="minor"/>
    </font>
    <font>
      <b/>
      <sz val="22"/>
      <color rgb="FF000000"/>
      <name val="方正小标宋简体"/>
      <charset val="134"/>
    </font>
    <font>
      <b/>
      <sz val="23"/>
      <color rgb="FF000000"/>
      <name val="宋体"/>
      <charset val="134"/>
    </font>
    <font>
      <sz val="9"/>
      <color rgb="FF000000"/>
      <name val="宋体"/>
      <charset val="134"/>
    </font>
    <font>
      <sz val="10"/>
      <color rgb="FF000000"/>
      <name val="宋体"/>
      <charset val="134"/>
    </font>
    <font>
      <b/>
      <sz val="14"/>
      <color rgb="FF000000"/>
      <name val="宋体"/>
      <charset val="134"/>
    </font>
    <font>
      <sz val="11.25"/>
      <color rgb="FF000000"/>
      <name val="宋体"/>
      <charset val="134"/>
    </font>
    <font>
      <sz val="12"/>
      <color theme="1"/>
      <name val="宋体"/>
      <charset val="134"/>
    </font>
    <font>
      <sz val="9"/>
      <color theme="1"/>
      <name val="宋体"/>
      <charset val="134"/>
    </font>
    <font>
      <sz val="20"/>
      <color theme="1"/>
      <name val="方正小标宋_GBK"/>
      <charset val="134"/>
    </font>
    <font>
      <b/>
      <sz val="12"/>
      <color theme="1"/>
      <name val="宋体"/>
      <charset val="134"/>
      <scheme val="minor"/>
    </font>
    <font>
      <b/>
      <sz val="9"/>
      <name val="宋体"/>
      <charset val="134"/>
    </font>
    <font>
      <sz val="9"/>
      <name val="宋体"/>
      <charset val="134"/>
    </font>
    <font>
      <sz val="14"/>
      <name val="Arial"/>
      <charset val="134"/>
    </font>
    <font>
      <b/>
      <sz val="18"/>
      <color indexed="8"/>
      <name val="方正小标宋简体"/>
      <charset val="134"/>
    </font>
    <font>
      <b/>
      <sz val="14"/>
      <name val="Arial"/>
      <charset val="134"/>
    </font>
    <font>
      <b/>
      <sz val="11"/>
      <color indexed="8"/>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7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7"/>
        <bgColor indexed="64"/>
      </patternFill>
    </fill>
    <fill>
      <patternFill patternType="solid">
        <fgColor rgb="FF00B0F0"/>
        <bgColor indexed="64"/>
      </patternFill>
    </fill>
    <fill>
      <patternFill patternType="solid">
        <fgColor theme="9"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8">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29"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 fillId="8" borderId="15" applyNumberFormat="0" applyFon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16" applyNumberFormat="0" applyFill="0" applyAlignment="0" applyProtection="0">
      <alignment vertical="center"/>
    </xf>
    <xf numFmtId="0" fontId="81" fillId="0" borderId="16" applyNumberFormat="0" applyFill="0" applyAlignment="0" applyProtection="0">
      <alignment vertical="center"/>
    </xf>
    <xf numFmtId="0" fontId="82" fillId="0" borderId="17" applyNumberFormat="0" applyFill="0" applyAlignment="0" applyProtection="0">
      <alignment vertical="center"/>
    </xf>
    <xf numFmtId="0" fontId="82" fillId="0" borderId="0" applyNumberFormat="0" applyFill="0" applyBorder="0" applyAlignment="0" applyProtection="0">
      <alignment vertical="center"/>
    </xf>
    <xf numFmtId="0" fontId="83" fillId="9" borderId="18" applyNumberFormat="0" applyAlignment="0" applyProtection="0">
      <alignment vertical="center"/>
    </xf>
    <xf numFmtId="0" fontId="84" fillId="10" borderId="19" applyNumberFormat="0" applyAlignment="0" applyProtection="0">
      <alignment vertical="center"/>
    </xf>
    <xf numFmtId="0" fontId="85" fillId="10" borderId="18" applyNumberFormat="0" applyAlignment="0" applyProtection="0">
      <alignment vertical="center"/>
    </xf>
    <xf numFmtId="0" fontId="86" fillId="11" borderId="20" applyNumberFormat="0" applyAlignment="0" applyProtection="0">
      <alignment vertical="center"/>
    </xf>
    <xf numFmtId="0" fontId="87" fillId="0" borderId="21" applyNumberFormat="0" applyFill="0" applyAlignment="0" applyProtection="0">
      <alignment vertical="center"/>
    </xf>
    <xf numFmtId="0" fontId="88" fillId="0" borderId="22" applyNumberFormat="0" applyFill="0" applyAlignment="0" applyProtection="0">
      <alignment vertical="center"/>
    </xf>
    <xf numFmtId="0" fontId="89" fillId="12" borderId="0" applyNumberFormat="0" applyBorder="0" applyAlignment="0" applyProtection="0">
      <alignment vertical="center"/>
    </xf>
    <xf numFmtId="0" fontId="90" fillId="13" borderId="0" applyNumberFormat="0" applyBorder="0" applyAlignment="0" applyProtection="0">
      <alignment vertical="center"/>
    </xf>
    <xf numFmtId="0" fontId="91" fillId="14" borderId="0" applyNumberFormat="0" applyBorder="0" applyAlignment="0" applyProtection="0">
      <alignment vertical="center"/>
    </xf>
    <xf numFmtId="0" fontId="92" fillId="15" borderId="0" applyNumberFormat="0" applyBorder="0" applyAlignment="0" applyProtection="0">
      <alignment vertical="center"/>
    </xf>
    <xf numFmtId="0" fontId="93" fillId="16" borderId="0" applyNumberFormat="0" applyBorder="0" applyAlignment="0" applyProtection="0">
      <alignment vertical="center"/>
    </xf>
    <xf numFmtId="0" fontId="93" fillId="17" borderId="0" applyNumberFormat="0" applyBorder="0" applyAlignment="0" applyProtection="0">
      <alignment vertical="center"/>
    </xf>
    <xf numFmtId="0" fontId="92" fillId="18" borderId="0" applyNumberFormat="0" applyBorder="0" applyAlignment="0" applyProtection="0">
      <alignment vertical="center"/>
    </xf>
    <xf numFmtId="0" fontId="92" fillId="19" borderId="0" applyNumberFormat="0" applyBorder="0" applyAlignment="0" applyProtection="0">
      <alignment vertical="center"/>
    </xf>
    <xf numFmtId="0" fontId="93" fillId="20" borderId="0" applyNumberFormat="0" applyBorder="0" applyAlignment="0" applyProtection="0">
      <alignment vertical="center"/>
    </xf>
    <xf numFmtId="0" fontId="93" fillId="21" borderId="0" applyNumberFormat="0" applyBorder="0" applyAlignment="0" applyProtection="0">
      <alignment vertical="center"/>
    </xf>
    <xf numFmtId="0" fontId="92" fillId="22" borderId="0" applyNumberFormat="0" applyBorder="0" applyAlignment="0" applyProtection="0">
      <alignment vertical="center"/>
    </xf>
    <xf numFmtId="0" fontId="92" fillId="23" borderId="0" applyNumberFormat="0" applyBorder="0" applyAlignment="0" applyProtection="0">
      <alignment vertical="center"/>
    </xf>
    <xf numFmtId="0" fontId="93" fillId="24" borderId="0" applyNumberFormat="0" applyBorder="0" applyAlignment="0" applyProtection="0">
      <alignment vertical="center"/>
    </xf>
    <xf numFmtId="0" fontId="93" fillId="25" borderId="0" applyNumberFormat="0" applyBorder="0" applyAlignment="0" applyProtection="0">
      <alignment vertical="center"/>
    </xf>
    <xf numFmtId="0" fontId="92" fillId="26" borderId="0" applyNumberFormat="0" applyBorder="0" applyAlignment="0" applyProtection="0">
      <alignment vertical="center"/>
    </xf>
    <xf numFmtId="0" fontId="92" fillId="5" borderId="0" applyNumberFormat="0" applyBorder="0" applyAlignment="0" applyProtection="0">
      <alignment vertical="center"/>
    </xf>
    <xf numFmtId="0" fontId="93" fillId="27" borderId="0" applyNumberFormat="0" applyBorder="0" applyAlignment="0" applyProtection="0">
      <alignment vertical="center"/>
    </xf>
    <xf numFmtId="0" fontId="93" fillId="28" borderId="0" applyNumberFormat="0" applyBorder="0" applyAlignment="0" applyProtection="0">
      <alignment vertical="center"/>
    </xf>
    <xf numFmtId="0" fontId="92" fillId="29" borderId="0" applyNumberFormat="0" applyBorder="0" applyAlignment="0" applyProtection="0">
      <alignment vertical="center"/>
    </xf>
    <xf numFmtId="0" fontId="92" fillId="30" borderId="0" applyNumberFormat="0" applyBorder="0" applyAlignment="0" applyProtection="0">
      <alignment vertical="center"/>
    </xf>
    <xf numFmtId="0" fontId="93" fillId="31" borderId="0" applyNumberFormat="0" applyBorder="0" applyAlignment="0" applyProtection="0">
      <alignment vertical="center"/>
    </xf>
    <xf numFmtId="0" fontId="93"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2" fillId="37" borderId="0" applyNumberFormat="0" applyBorder="0" applyAlignment="0" applyProtection="0">
      <alignment vertical="center"/>
    </xf>
    <xf numFmtId="0" fontId="94" fillId="0" borderId="0">
      <alignment vertical="center"/>
    </xf>
    <xf numFmtId="0" fontId="95" fillId="0" borderId="8" applyNumberFormat="0" applyFill="0" applyProtection="0">
      <alignment horizontal="center" vertical="center"/>
    </xf>
    <xf numFmtId="0" fontId="96" fillId="38" borderId="0" applyNumberFormat="0" applyBorder="0" applyAlignment="0" applyProtection="0">
      <alignment vertical="center"/>
    </xf>
    <xf numFmtId="0" fontId="97" fillId="39" borderId="0" applyNumberFormat="0" applyBorder="0" applyAlignment="0" applyProtection="0">
      <alignment vertical="center"/>
    </xf>
    <xf numFmtId="0" fontId="72" fillId="0" borderId="23" applyNumberFormat="0" applyFill="0" applyAlignment="0" applyProtection="0">
      <alignment vertical="center"/>
    </xf>
    <xf numFmtId="9" fontId="29" fillId="0" borderId="0" applyFont="0" applyFill="0" applyBorder="0" applyAlignment="0" applyProtection="0">
      <alignment vertical="center"/>
    </xf>
    <xf numFmtId="0" fontId="98" fillId="0" borderId="0">
      <alignment horizontal="center" vertical="center" wrapText="1"/>
      <protection locked="0"/>
    </xf>
    <xf numFmtId="0" fontId="99" fillId="40" borderId="0" applyNumberFormat="0" applyBorder="0" applyAlignment="0" applyProtection="0">
      <alignment vertical="center"/>
    </xf>
    <xf numFmtId="0" fontId="97" fillId="41" borderId="0" applyNumberFormat="0" applyBorder="0" applyAlignment="0" applyProtection="0">
      <alignment vertical="center"/>
    </xf>
    <xf numFmtId="0" fontId="27" fillId="42" borderId="0" applyNumberFormat="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9" fillId="0" borderId="0">
      <alignment vertical="center"/>
    </xf>
    <xf numFmtId="0" fontId="94" fillId="0" borderId="0">
      <alignment vertical="center"/>
    </xf>
    <xf numFmtId="0" fontId="0" fillId="0" borderId="0">
      <alignment vertical="center"/>
    </xf>
    <xf numFmtId="0" fontId="97" fillId="44" borderId="0" applyNumberFormat="0" applyBorder="0" applyAlignment="0" applyProtection="0">
      <alignment vertical="center"/>
    </xf>
    <xf numFmtId="176" fontId="100" fillId="0" borderId="8" applyFill="0" applyProtection="0">
      <alignment horizontal="right" vertical="center"/>
    </xf>
    <xf numFmtId="0" fontId="96" fillId="44" borderId="0" applyNumberFormat="0" applyBorder="0" applyAlignment="0" applyProtection="0">
      <alignment vertical="center"/>
    </xf>
    <xf numFmtId="0" fontId="97" fillId="45" borderId="0" applyNumberFormat="0" applyBorder="0" applyAlignment="0" applyProtection="0">
      <alignment vertical="center"/>
    </xf>
    <xf numFmtId="0" fontId="99" fillId="46" borderId="0" applyNumberFormat="0" applyBorder="0" applyAlignment="0" applyProtection="0">
      <alignment vertical="center"/>
    </xf>
    <xf numFmtId="0" fontId="101" fillId="43" borderId="1" applyNumberFormat="0" applyBorder="0" applyAlignment="0" applyProtection="0">
      <alignment vertical="center"/>
    </xf>
    <xf numFmtId="0" fontId="96" fillId="47" borderId="0" applyNumberFormat="0" applyBorder="0" applyAlignment="0" applyProtection="0">
      <alignment vertical="center"/>
    </xf>
    <xf numFmtId="0" fontId="102" fillId="48" borderId="0" applyNumberFormat="0" applyBorder="0" applyAlignment="0" applyProtection="0">
      <alignment vertical="center"/>
    </xf>
    <xf numFmtId="0" fontId="97" fillId="41" borderId="0" applyNumberFormat="0" applyBorder="0" applyAlignment="0" applyProtection="0">
      <alignment vertical="center"/>
    </xf>
    <xf numFmtId="0" fontId="103" fillId="0" borderId="0">
      <alignment vertical="center"/>
    </xf>
    <xf numFmtId="0" fontId="96" fillId="49" borderId="0" applyNumberFormat="0" applyBorder="0" applyAlignment="0" applyProtection="0">
      <alignment vertical="center"/>
    </xf>
    <xf numFmtId="0" fontId="97" fillId="50" borderId="0" applyNumberFormat="0" applyBorder="0" applyAlignment="0" applyProtection="0">
      <alignment vertical="center"/>
    </xf>
    <xf numFmtId="0" fontId="97" fillId="44" borderId="0" applyNumberFormat="0" applyBorder="0" applyAlignment="0" applyProtection="0">
      <alignment vertical="center"/>
    </xf>
    <xf numFmtId="0" fontId="97" fillId="45" borderId="0" applyNumberFormat="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0" fontId="29" fillId="0" borderId="0">
      <alignment vertical="center"/>
    </xf>
    <xf numFmtId="0" fontId="96" fillId="48" borderId="0" applyNumberFormat="0" applyBorder="0" applyAlignment="0" applyProtection="0">
      <alignment vertical="center"/>
    </xf>
    <xf numFmtId="0" fontId="97" fillId="50" borderId="0" applyNumberFormat="0" applyBorder="0" applyAlignment="0" applyProtection="0">
      <alignment vertical="center"/>
    </xf>
    <xf numFmtId="0" fontId="104" fillId="0" borderId="24" applyNumberFormat="0" applyFill="0" applyAlignment="0" applyProtection="0">
      <alignment vertical="center"/>
    </xf>
    <xf numFmtId="9" fontId="29" fillId="0" borderId="0" applyFont="0" applyFill="0" applyBorder="0" applyAlignment="0" applyProtection="0">
      <alignment vertical="center"/>
    </xf>
    <xf numFmtId="0" fontId="105" fillId="48" borderId="0" applyNumberFormat="0" applyBorder="0" applyAlignment="0" applyProtection="0">
      <alignment vertical="center"/>
    </xf>
    <xf numFmtId="0" fontId="103" fillId="0" borderId="0">
      <alignment vertical="center"/>
    </xf>
    <xf numFmtId="0" fontId="96" fillId="48" borderId="0" applyNumberFormat="0" applyBorder="0" applyAlignment="0" applyProtection="0">
      <alignment vertical="center"/>
    </xf>
    <xf numFmtId="9" fontId="29" fillId="0" borderId="0" applyFont="0" applyFill="0" applyBorder="0" applyAlignment="0" applyProtection="0">
      <alignment vertical="center"/>
    </xf>
    <xf numFmtId="0" fontId="97" fillId="41" borderId="0" applyNumberFormat="0" applyBorder="0" applyAlignment="0" applyProtection="0">
      <alignment vertical="center"/>
    </xf>
    <xf numFmtId="0" fontId="97" fillId="44" borderId="0" applyNumberFormat="0" applyBorder="0" applyAlignment="0" applyProtection="0">
      <alignment vertical="center"/>
    </xf>
    <xf numFmtId="9" fontId="29" fillId="0" borderId="0" applyFont="0" applyFill="0" applyBorder="0" applyAlignment="0" applyProtection="0">
      <alignment vertical="center"/>
    </xf>
    <xf numFmtId="0" fontId="97" fillId="44" borderId="0" applyNumberFormat="0" applyBorder="0" applyAlignment="0" applyProtection="0">
      <alignment vertical="center"/>
    </xf>
    <xf numFmtId="0" fontId="0" fillId="50" borderId="0" applyNumberFormat="0" applyBorder="0" applyAlignment="0" applyProtection="0">
      <alignment vertical="center"/>
    </xf>
    <xf numFmtId="0" fontId="29" fillId="0" borderId="0">
      <alignment vertical="center"/>
    </xf>
    <xf numFmtId="0" fontId="106" fillId="0" borderId="25">
      <alignment horizontal="center" vertical="center"/>
    </xf>
    <xf numFmtId="0" fontId="96" fillId="47" borderId="0" applyNumberFormat="0" applyBorder="0" applyAlignment="0" applyProtection="0">
      <alignment vertical="center"/>
    </xf>
    <xf numFmtId="0" fontId="0" fillId="40" borderId="0" applyNumberFormat="0" applyBorder="0" applyAlignment="0" applyProtection="0">
      <alignment vertical="center"/>
    </xf>
    <xf numFmtId="0" fontId="29" fillId="0" borderId="0">
      <alignment vertical="center"/>
    </xf>
    <xf numFmtId="0" fontId="100" fillId="0" borderId="4" applyNumberFormat="0" applyFill="0" applyProtection="0">
      <alignment horizontal="right" vertical="center"/>
    </xf>
    <xf numFmtId="0" fontId="27" fillId="43" borderId="0" applyNumberFormat="0" applyBorder="0" applyAlignment="0" applyProtection="0">
      <alignment vertical="center"/>
    </xf>
    <xf numFmtId="0" fontId="27" fillId="42" borderId="0" applyNumberFormat="0" applyBorder="0" applyAlignment="0" applyProtection="0">
      <alignment vertical="center"/>
    </xf>
    <xf numFmtId="0" fontId="107" fillId="40" borderId="0" applyNumberFormat="0" applyBorder="0" applyAlignment="0" applyProtection="0">
      <alignment vertical="center"/>
    </xf>
    <xf numFmtId="0" fontId="27" fillId="42" borderId="0" applyNumberFormat="0" applyBorder="0" applyAlignment="0" applyProtection="0">
      <alignment vertical="center"/>
    </xf>
    <xf numFmtId="0" fontId="29" fillId="0" borderId="0" applyNumberFormat="0" applyFont="0" applyFill="0" applyBorder="0" applyAlignment="0" applyProtection="0">
      <alignment horizontal="left" vertical="center"/>
    </xf>
    <xf numFmtId="0" fontId="96" fillId="42" borderId="0" applyNumberFormat="0" applyBorder="0" applyAlignment="0" applyProtection="0">
      <alignment vertical="center"/>
    </xf>
    <xf numFmtId="0" fontId="97" fillId="44" borderId="0" applyNumberFormat="0" applyBorder="0" applyAlignment="0" applyProtection="0">
      <alignment vertical="center"/>
    </xf>
    <xf numFmtId="0" fontId="104" fillId="0" borderId="24" applyNumberFormat="0" applyFill="0" applyAlignment="0" applyProtection="0">
      <alignment vertical="center"/>
    </xf>
    <xf numFmtId="0" fontId="108" fillId="0" borderId="0">
      <alignment vertical="center"/>
    </xf>
    <xf numFmtId="0" fontId="97" fillId="44" borderId="0" applyNumberFormat="0" applyBorder="0" applyAlignment="0" applyProtection="0">
      <alignment vertical="center"/>
    </xf>
    <xf numFmtId="0" fontId="104" fillId="0" borderId="24" applyNumberFormat="0" applyFill="0" applyAlignment="0" applyProtection="0">
      <alignment vertical="center"/>
    </xf>
    <xf numFmtId="0" fontId="94" fillId="0" borderId="0">
      <alignment vertical="center"/>
    </xf>
    <xf numFmtId="0" fontId="29" fillId="0" borderId="0">
      <alignment vertical="center"/>
    </xf>
    <xf numFmtId="0" fontId="27" fillId="43" borderId="0" applyNumberFormat="0" applyBorder="0" applyAlignment="0" applyProtection="0">
      <alignment vertical="center"/>
    </xf>
    <xf numFmtId="0" fontId="103" fillId="0" borderId="0">
      <alignment vertical="center"/>
    </xf>
    <xf numFmtId="0" fontId="108" fillId="0" borderId="0">
      <alignment vertical="center"/>
    </xf>
    <xf numFmtId="0" fontId="108" fillId="0" borderId="0">
      <alignment vertical="center"/>
    </xf>
    <xf numFmtId="0" fontId="103" fillId="0" borderId="0">
      <alignment vertical="center"/>
    </xf>
    <xf numFmtId="0" fontId="94" fillId="0" borderId="0">
      <alignment vertical="center"/>
    </xf>
    <xf numFmtId="0" fontId="27" fillId="43" borderId="0" applyNumberFormat="0" applyBorder="0" applyAlignment="0" applyProtection="0">
      <alignment vertical="center"/>
    </xf>
    <xf numFmtId="9" fontId="29" fillId="0" borderId="0" applyFont="0" applyFill="0" applyBorder="0" applyAlignment="0" applyProtection="0">
      <alignment vertical="center"/>
    </xf>
    <xf numFmtId="0" fontId="94" fillId="0" borderId="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94" fillId="0" borderId="0">
      <alignment vertical="center"/>
    </xf>
    <xf numFmtId="9" fontId="29" fillId="0" borderId="0" applyFont="0" applyFill="0" applyBorder="0" applyAlignment="0" applyProtection="0">
      <alignment vertical="center"/>
    </xf>
    <xf numFmtId="49" fontId="29" fillId="0" borderId="0" applyFont="0" applyFill="0" applyBorder="0" applyAlignment="0" applyProtection="0">
      <alignment vertical="center"/>
    </xf>
    <xf numFmtId="0" fontId="0" fillId="0" borderId="0">
      <alignment vertical="center"/>
    </xf>
    <xf numFmtId="0" fontId="103" fillId="0" borderId="0">
      <alignment vertical="center"/>
    </xf>
    <xf numFmtId="0" fontId="94" fillId="0" borderId="0">
      <alignment vertical="center"/>
    </xf>
    <xf numFmtId="0" fontId="29" fillId="0" borderId="0">
      <alignment vertical="center"/>
    </xf>
    <xf numFmtId="0" fontId="27" fillId="43" borderId="0" applyNumberFormat="0" applyBorder="0" applyAlignment="0" applyProtection="0">
      <alignment vertical="center"/>
    </xf>
    <xf numFmtId="0" fontId="94" fillId="0" borderId="0">
      <alignment vertical="center"/>
    </xf>
    <xf numFmtId="9" fontId="29" fillId="0" borderId="0" applyFont="0" applyFill="0" applyBorder="0" applyAlignment="0" applyProtection="0">
      <alignment vertical="center"/>
    </xf>
    <xf numFmtId="0" fontId="94" fillId="0" borderId="0">
      <alignment vertical="center"/>
    </xf>
    <xf numFmtId="49" fontId="29"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0" fontId="97" fillId="41" borderId="0" applyNumberFormat="0" applyBorder="0" applyAlignment="0" applyProtection="0">
      <alignment vertical="center"/>
    </xf>
    <xf numFmtId="0" fontId="94" fillId="0" borderId="0">
      <alignment vertical="center"/>
    </xf>
    <xf numFmtId="0" fontId="97" fillId="50" borderId="0" applyNumberFormat="0" applyBorder="0" applyAlignment="0" applyProtection="0">
      <alignment vertical="center"/>
    </xf>
    <xf numFmtId="0" fontId="94" fillId="0" borderId="0">
      <alignment vertical="center"/>
    </xf>
    <xf numFmtId="0" fontId="94" fillId="0" borderId="0">
      <alignment vertical="center"/>
    </xf>
    <xf numFmtId="10" fontId="29" fillId="0" borderId="0" applyFont="0" applyFill="0" applyBorder="0" applyAlignment="0" applyProtection="0">
      <alignment vertical="center"/>
    </xf>
    <xf numFmtId="9" fontId="29" fillId="0" borderId="0" applyFont="0" applyFill="0" applyBorder="0" applyAlignment="0" applyProtection="0">
      <alignment vertical="center"/>
    </xf>
    <xf numFmtId="0" fontId="94" fillId="0" borderId="0">
      <alignment vertical="center"/>
    </xf>
    <xf numFmtId="0" fontId="110" fillId="0" borderId="26" applyNumberFormat="0" applyFill="0" applyAlignment="0" applyProtection="0">
      <alignment vertical="center"/>
    </xf>
    <xf numFmtId="0" fontId="94" fillId="0" borderId="0">
      <alignment vertical="center"/>
    </xf>
    <xf numFmtId="0" fontId="94" fillId="0" borderId="0">
      <alignment vertical="center"/>
    </xf>
    <xf numFmtId="0" fontId="109" fillId="0" borderId="0" applyNumberFormat="0" applyFill="0" applyBorder="0" applyAlignment="0" applyProtection="0">
      <alignment vertical="top"/>
      <protection locked="0"/>
    </xf>
    <xf numFmtId="0" fontId="97" fillId="41" borderId="0" applyNumberFormat="0" applyBorder="0" applyAlignment="0" applyProtection="0">
      <alignment vertical="center"/>
    </xf>
    <xf numFmtId="0" fontId="94" fillId="0" borderId="0">
      <alignment vertical="center"/>
    </xf>
    <xf numFmtId="0" fontId="100" fillId="0" borderId="0">
      <alignment vertical="center"/>
    </xf>
    <xf numFmtId="0" fontId="97" fillId="39" borderId="0" applyNumberFormat="0" applyBorder="0" applyAlignment="0" applyProtection="0">
      <alignment vertical="center"/>
    </xf>
    <xf numFmtId="0" fontId="103"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6" fillId="51" borderId="0" applyNumberFormat="0" applyBorder="0" applyAlignment="0" applyProtection="0">
      <alignment vertical="center"/>
    </xf>
    <xf numFmtId="0" fontId="0" fillId="52" borderId="0" applyNumberFormat="0" applyBorder="0" applyAlignment="0" applyProtection="0">
      <alignment vertical="center"/>
    </xf>
    <xf numFmtId="0" fontId="27" fillId="52"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96" fillId="53" borderId="0" applyNumberFormat="0" applyBorder="0" applyAlignment="0" applyProtection="0">
      <alignment vertical="center"/>
    </xf>
    <xf numFmtId="0" fontId="29" fillId="0" borderId="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9" fillId="0" borderId="0">
      <alignment vertical="center"/>
    </xf>
    <xf numFmtId="0" fontId="0" fillId="46" borderId="0" applyNumberFormat="0" applyBorder="0" applyAlignment="0" applyProtection="0">
      <alignment vertical="center"/>
    </xf>
    <xf numFmtId="177" fontId="29" fillId="0" borderId="0" applyFont="0" applyFill="0" applyBorder="0" applyAlignment="0" applyProtection="0">
      <alignment vertical="center"/>
    </xf>
    <xf numFmtId="0" fontId="29" fillId="0" borderId="0">
      <alignment vertical="center"/>
    </xf>
    <xf numFmtId="0" fontId="0" fillId="46" borderId="0" applyNumberFormat="0" applyBorder="0" applyAlignment="0" applyProtection="0">
      <alignment vertical="center"/>
    </xf>
    <xf numFmtId="0" fontId="29" fillId="0" borderId="0">
      <alignment vertical="center"/>
    </xf>
    <xf numFmtId="0" fontId="0" fillId="54" borderId="0" applyNumberFormat="0" applyBorder="0" applyAlignment="0" applyProtection="0">
      <alignment vertical="center"/>
    </xf>
    <xf numFmtId="0" fontId="97" fillId="5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7" fillId="4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11" fillId="0" borderId="1">
      <alignment horizontal="left" vertical="center"/>
    </xf>
    <xf numFmtId="0" fontId="0" fillId="50" borderId="0" applyNumberFormat="0" applyBorder="0" applyAlignment="0" applyProtection="0">
      <alignment vertical="center"/>
    </xf>
    <xf numFmtId="0" fontId="97" fillId="41"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6"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Alignment="0" applyProtection="0">
      <alignment vertical="center"/>
    </xf>
    <xf numFmtId="0" fontId="27" fillId="43" borderId="0" applyNumberFormat="0" applyBorder="0" applyAlignment="0" applyProtection="0">
      <alignment vertical="center"/>
    </xf>
    <xf numFmtId="0" fontId="99"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96" fillId="57" borderId="0" applyNumberFormat="0" applyBorder="0" applyAlignment="0" applyProtection="0">
      <alignment vertical="center"/>
    </xf>
    <xf numFmtId="0" fontId="99" fillId="40" borderId="0" applyNumberFormat="0" applyBorder="0" applyAlignment="0" applyProtection="0">
      <alignment vertical="center"/>
    </xf>
    <xf numFmtId="0" fontId="0" fillId="50" borderId="0" applyNumberFormat="0" applyBorder="0" applyAlignment="0" applyProtection="0">
      <alignment vertical="center"/>
    </xf>
    <xf numFmtId="0" fontId="99" fillId="40" borderId="0" applyNumberFormat="0" applyBorder="0" applyAlignment="0" applyProtection="0">
      <alignment vertical="center"/>
    </xf>
    <xf numFmtId="0" fontId="0" fillId="46" borderId="0" applyNumberFormat="0" applyBorder="0" applyAlignment="0" applyProtection="0">
      <alignment vertical="center"/>
    </xf>
    <xf numFmtId="0" fontId="112" fillId="55" borderId="0" applyNumberFormat="0" applyBorder="0" applyAlignment="0" applyProtection="0">
      <alignment vertical="center"/>
    </xf>
    <xf numFmtId="9" fontId="29" fillId="0" borderId="0" applyFont="0" applyFill="0" applyBorder="0" applyAlignment="0" applyProtection="0">
      <alignment vertical="center"/>
    </xf>
    <xf numFmtId="0" fontId="110" fillId="0" borderId="26" applyNumberFormat="0" applyFill="0" applyAlignment="0" applyProtection="0">
      <alignment vertical="center"/>
    </xf>
    <xf numFmtId="0" fontId="0" fillId="46" borderId="0" applyNumberFormat="0" applyBorder="0" applyAlignment="0" applyProtection="0">
      <alignment vertical="center"/>
    </xf>
    <xf numFmtId="0" fontId="97" fillId="58" borderId="0" applyNumberFormat="0" applyBorder="0" applyAlignment="0" applyProtection="0">
      <alignment vertical="center"/>
    </xf>
    <xf numFmtId="0" fontId="112" fillId="55" borderId="0" applyNumberFormat="0" applyBorder="0" applyAlignment="0" applyProtection="0">
      <alignment vertical="center"/>
    </xf>
    <xf numFmtId="9" fontId="29" fillId="0" borderId="0" applyFont="0" applyFill="0" applyBorder="0" applyAlignment="0" applyProtection="0">
      <alignment vertical="center"/>
    </xf>
    <xf numFmtId="0" fontId="99" fillId="40" borderId="0" applyNumberFormat="0" applyBorder="0" applyAlignment="0" applyProtection="0">
      <alignment vertical="center"/>
    </xf>
    <xf numFmtId="0" fontId="0" fillId="59" borderId="0" applyNumberFormat="0" applyBorder="0" applyAlignment="0" applyProtection="0">
      <alignment vertical="center"/>
    </xf>
    <xf numFmtId="0" fontId="96" fillId="55" borderId="0" applyNumberFormat="0" applyBorder="0" applyAlignment="0" applyProtection="0">
      <alignment vertical="center"/>
    </xf>
    <xf numFmtId="0" fontId="113" fillId="42" borderId="27" applyNumberFormat="0" applyAlignment="0" applyProtection="0">
      <alignment vertical="center"/>
    </xf>
    <xf numFmtId="0" fontId="97" fillId="44" borderId="0" applyNumberFormat="0" applyBorder="0" applyAlignment="0" applyProtection="0">
      <alignment vertical="center"/>
    </xf>
    <xf numFmtId="0" fontId="96" fillId="55" borderId="0" applyNumberFormat="0" applyBorder="0" applyAlignment="0" applyProtection="0">
      <alignment vertical="center"/>
    </xf>
    <xf numFmtId="0" fontId="96" fillId="55" borderId="0" applyNumberFormat="0" applyBorder="0" applyAlignment="0" applyProtection="0">
      <alignment vertical="center"/>
    </xf>
    <xf numFmtId="0" fontId="99" fillId="40" borderId="0" applyNumberFormat="0" applyBorder="0" applyAlignment="0" applyProtection="0">
      <alignment vertical="center"/>
    </xf>
    <xf numFmtId="0" fontId="114" fillId="0" borderId="28" applyNumberFormat="0" applyFill="0" applyAlignment="0" applyProtection="0">
      <alignment vertical="center"/>
    </xf>
    <xf numFmtId="0" fontId="96" fillId="55" borderId="0" applyNumberFormat="0" applyBorder="0" applyAlignment="0" applyProtection="0">
      <alignment vertical="center"/>
    </xf>
    <xf numFmtId="9" fontId="29" fillId="0" borderId="0" applyFont="0" applyFill="0" applyBorder="0" applyAlignment="0" applyProtection="0">
      <alignment vertical="center"/>
    </xf>
    <xf numFmtId="0" fontId="96" fillId="60" borderId="0" applyNumberFormat="0" applyBorder="0" applyAlignment="0" applyProtection="0">
      <alignment vertical="center"/>
    </xf>
    <xf numFmtId="0" fontId="96" fillId="60" borderId="0" applyNumberFormat="0" applyBorder="0" applyAlignment="0" applyProtection="0">
      <alignment vertical="center"/>
    </xf>
    <xf numFmtId="0" fontId="96" fillId="48" borderId="0" applyNumberFormat="0" applyBorder="0" applyAlignment="0" applyProtection="0">
      <alignment vertical="center"/>
    </xf>
    <xf numFmtId="0" fontId="113" fillId="42" borderId="27" applyNumberFormat="0" applyAlignment="0" applyProtection="0">
      <alignment vertical="center"/>
    </xf>
    <xf numFmtId="0" fontId="29" fillId="0" borderId="0">
      <alignment vertical="center"/>
    </xf>
    <xf numFmtId="0" fontId="97" fillId="44" borderId="0" applyNumberFormat="0" applyBorder="0" applyAlignment="0" applyProtection="0">
      <alignment vertical="center"/>
    </xf>
    <xf numFmtId="0" fontId="96" fillId="48" borderId="0" applyNumberFormat="0" applyBorder="0" applyAlignment="0" applyProtection="0">
      <alignment vertical="center"/>
    </xf>
    <xf numFmtId="0" fontId="97" fillId="53" borderId="0" applyNumberFormat="0" applyBorder="0" applyAlignment="0" applyProtection="0">
      <alignment vertical="center"/>
    </xf>
    <xf numFmtId="0" fontId="0" fillId="43" borderId="29" applyNumberFormat="0" applyFont="0" applyAlignment="0" applyProtection="0">
      <alignment vertical="center"/>
    </xf>
    <xf numFmtId="0" fontId="96" fillId="49" borderId="0" applyNumberFormat="0" applyBorder="0" applyAlignment="0" applyProtection="0">
      <alignment vertical="center"/>
    </xf>
    <xf numFmtId="0" fontId="96" fillId="53" borderId="0" applyNumberFormat="0" applyBorder="0" applyAlignment="0" applyProtection="0">
      <alignment vertical="center"/>
    </xf>
    <xf numFmtId="0" fontId="97" fillId="44" borderId="0" applyNumberFormat="0" applyBorder="0" applyAlignment="0" applyProtection="0">
      <alignment vertical="center"/>
    </xf>
    <xf numFmtId="0" fontId="96" fillId="53" borderId="0" applyNumberFormat="0" applyBorder="0" applyAlignment="0" applyProtection="0">
      <alignment vertical="center"/>
    </xf>
    <xf numFmtId="0" fontId="96" fillId="53" borderId="0" applyNumberFormat="0" applyBorder="0" applyAlignment="0" applyProtection="0">
      <alignment vertical="center"/>
    </xf>
    <xf numFmtId="0" fontId="96" fillId="56" borderId="0" applyNumberFormat="0" applyBorder="0" applyAlignment="0" applyProtection="0">
      <alignment vertical="center"/>
    </xf>
    <xf numFmtId="0" fontId="27" fillId="52" borderId="0" applyNumberFormat="0" applyBorder="0" applyAlignment="0" applyProtection="0">
      <alignment vertical="center"/>
    </xf>
    <xf numFmtId="0" fontId="96" fillId="56" borderId="0" applyNumberFormat="0" applyBorder="0" applyAlignment="0" applyProtection="0">
      <alignment vertical="center"/>
    </xf>
    <xf numFmtId="0" fontId="27" fillId="52" borderId="0" applyNumberFormat="0" applyBorder="0" applyAlignment="0" applyProtection="0">
      <alignment vertical="center"/>
    </xf>
    <xf numFmtId="0" fontId="96" fillId="47" borderId="0" applyNumberFormat="0" applyBorder="0" applyAlignment="0" applyProtection="0">
      <alignment vertical="center"/>
    </xf>
    <xf numFmtId="0" fontId="97" fillId="44" borderId="0" applyNumberFormat="0" applyBorder="0" applyAlignment="0" applyProtection="0">
      <alignment vertical="center"/>
    </xf>
    <xf numFmtId="0" fontId="96" fillId="47" borderId="0" applyNumberFormat="0" applyBorder="0" applyAlignment="0" applyProtection="0">
      <alignment vertical="center"/>
    </xf>
    <xf numFmtId="0" fontId="100" fillId="0" borderId="0" applyProtection="0">
      <alignment vertical="center"/>
    </xf>
    <xf numFmtId="0" fontId="29" fillId="0" borderId="0">
      <alignment vertical="center"/>
    </xf>
    <xf numFmtId="0" fontId="96" fillId="57" borderId="0" applyNumberFormat="0" applyBorder="0" applyAlignment="0" applyProtection="0">
      <alignment vertical="center"/>
    </xf>
    <xf numFmtId="0" fontId="96" fillId="42" borderId="0" applyNumberFormat="0" applyBorder="0" applyAlignment="0" applyProtection="0">
      <alignment vertical="center"/>
    </xf>
    <xf numFmtId="0" fontId="104" fillId="0" borderId="24" applyNumberFormat="0" applyFill="0" applyAlignment="0" applyProtection="0">
      <alignment vertical="center"/>
    </xf>
    <xf numFmtId="0" fontId="96" fillId="42" borderId="0" applyNumberFormat="0" applyBorder="0" applyAlignment="0" applyProtection="0">
      <alignment vertical="center"/>
    </xf>
    <xf numFmtId="0" fontId="96" fillId="42" borderId="0" applyNumberFormat="0" applyBorder="0" applyAlignment="0" applyProtection="0">
      <alignment vertical="center"/>
    </xf>
    <xf numFmtId="9" fontId="29" fillId="0" borderId="0" applyFont="0" applyFill="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29" fillId="0" borderId="0" applyNumberFormat="0" applyFill="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41" borderId="0" applyNumberFormat="0" applyBorder="0" applyAlignment="0" applyProtection="0">
      <alignment vertical="center"/>
    </xf>
    <xf numFmtId="0" fontId="115" fillId="0" borderId="13">
      <alignment horizontal="left" vertical="center"/>
    </xf>
    <xf numFmtId="0" fontId="96" fillId="39" borderId="0" applyNumberFormat="0" applyBorder="0" applyAlignment="0" applyProtection="0">
      <alignment vertical="center"/>
    </xf>
    <xf numFmtId="0" fontId="115" fillId="0" borderId="13">
      <alignment horizontal="left" vertical="center"/>
    </xf>
    <xf numFmtId="0" fontId="96" fillId="39" borderId="0" applyNumberFormat="0" applyBorder="0" applyAlignment="0" applyProtection="0">
      <alignment vertical="center"/>
    </xf>
    <xf numFmtId="0" fontId="96" fillId="44" borderId="0" applyNumberFormat="0" applyBorder="0" applyAlignment="0" applyProtection="0">
      <alignment vertical="center"/>
    </xf>
    <xf numFmtId="0" fontId="108" fillId="0" borderId="0">
      <alignment vertical="center"/>
      <protection locked="0"/>
    </xf>
    <xf numFmtId="0" fontId="96" fillId="51" borderId="0" applyNumberFormat="0" applyBorder="0" applyAlignment="0" applyProtection="0">
      <alignment vertical="center"/>
    </xf>
    <xf numFmtId="0" fontId="27" fillId="52" borderId="0" applyNumberFormat="0" applyBorder="0" applyAlignment="0" applyProtection="0">
      <alignment vertical="center"/>
    </xf>
    <xf numFmtId="0" fontId="97" fillId="41" borderId="0" applyNumberFormat="0" applyBorder="0" applyAlignment="0" applyProtection="0">
      <alignment vertical="center"/>
    </xf>
    <xf numFmtId="0" fontId="27" fillId="52" borderId="0" applyNumberFormat="0" applyBorder="0" applyAlignment="0" applyProtection="0">
      <alignment vertical="center"/>
    </xf>
    <xf numFmtId="0" fontId="27" fillId="46"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116" fillId="0" borderId="0" applyNumberFormat="0" applyFill="0" applyBorder="0" applyAlignment="0" applyProtection="0">
      <alignment vertical="center"/>
    </xf>
    <xf numFmtId="0" fontId="97" fillId="44"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106" fillId="0" borderId="25">
      <alignment horizontal="center" vertical="center"/>
    </xf>
    <xf numFmtId="0" fontId="97" fillId="50" borderId="0" applyNumberFormat="0" applyBorder="0" applyAlignment="0" applyProtection="0">
      <alignment vertical="center"/>
    </xf>
    <xf numFmtId="0" fontId="97" fillId="50" borderId="0" applyNumberFormat="0" applyBorder="0" applyAlignment="0" applyProtection="0">
      <alignment vertical="center"/>
    </xf>
    <xf numFmtId="0" fontId="104" fillId="0" borderId="24" applyNumberFormat="0" applyFill="0" applyAlignment="0" applyProtection="0">
      <alignment vertical="center"/>
    </xf>
    <xf numFmtId="0" fontId="97" fillId="50" borderId="0" applyNumberFormat="0" applyBorder="0" applyAlignment="0" applyProtection="0">
      <alignment vertical="center"/>
    </xf>
    <xf numFmtId="0" fontId="104" fillId="0" borderId="24" applyNumberFormat="0" applyFill="0" applyAlignment="0" applyProtection="0">
      <alignment vertical="center"/>
    </xf>
    <xf numFmtId="0" fontId="97" fillId="41" borderId="0" applyNumberFormat="0" applyBorder="0" applyAlignment="0" applyProtection="0">
      <alignment vertical="center"/>
    </xf>
    <xf numFmtId="15" fontId="117" fillId="0" borderId="0">
      <alignment vertical="center"/>
    </xf>
    <xf numFmtId="0" fontId="97" fillId="41" borderId="0" applyNumberFormat="0" applyBorder="0" applyAlignment="0" applyProtection="0">
      <alignment vertical="center"/>
    </xf>
    <xf numFmtId="177" fontId="29" fillId="0" borderId="0" applyFont="0" applyFill="0" applyBorder="0" applyAlignment="0" applyProtection="0">
      <alignment vertical="center"/>
    </xf>
    <xf numFmtId="0" fontId="97" fillId="41" borderId="0" applyNumberFormat="0" applyBorder="0" applyAlignment="0" applyProtection="0">
      <alignment vertical="center"/>
    </xf>
    <xf numFmtId="0" fontId="97" fillId="41" borderId="0" applyNumberFormat="0" applyBorder="0" applyAlignment="0" applyProtection="0">
      <alignment vertical="center"/>
    </xf>
    <xf numFmtId="0" fontId="97" fillId="41" borderId="0" applyNumberFormat="0" applyBorder="0" applyAlignment="0" applyProtection="0">
      <alignment vertical="center"/>
    </xf>
    <xf numFmtId="0" fontId="29" fillId="0" borderId="0">
      <alignment vertical="center"/>
    </xf>
    <xf numFmtId="0" fontId="97" fillId="41" borderId="0" applyNumberFormat="0" applyBorder="0" applyAlignment="0" applyProtection="0">
      <alignment vertical="center"/>
    </xf>
    <xf numFmtId="0" fontId="118" fillId="61" borderId="3">
      <alignment vertical="center"/>
      <protection locked="0"/>
    </xf>
    <xf numFmtId="0" fontId="29" fillId="0" borderId="0">
      <alignment vertical="center"/>
    </xf>
    <xf numFmtId="0" fontId="97" fillId="41" borderId="0" applyNumberFormat="0" applyBorder="0" applyAlignment="0" applyProtection="0">
      <alignment vertical="center"/>
    </xf>
    <xf numFmtId="0" fontId="29" fillId="0" borderId="0">
      <alignment vertical="center"/>
    </xf>
    <xf numFmtId="0" fontId="105" fillId="54" borderId="0" applyNumberFormat="0" applyBorder="0" applyAlignment="0" applyProtection="0">
      <alignment vertical="center"/>
    </xf>
    <xf numFmtId="0" fontId="97" fillId="41" borderId="0" applyNumberFormat="0" applyBorder="0" applyAlignment="0" applyProtection="0">
      <alignment vertical="center"/>
    </xf>
    <xf numFmtId="0" fontId="105" fillId="54" borderId="0" applyNumberFormat="0" applyBorder="0" applyAlignment="0" applyProtection="0">
      <alignment vertical="center"/>
    </xf>
    <xf numFmtId="0" fontId="97" fillId="41" borderId="0" applyNumberFormat="0" applyBorder="0" applyAlignment="0" applyProtection="0">
      <alignment vertical="center"/>
    </xf>
    <xf numFmtId="0" fontId="97" fillId="58" borderId="0" applyNumberFormat="0" applyBorder="0" applyAlignment="0" applyProtection="0">
      <alignment vertical="center"/>
    </xf>
    <xf numFmtId="0" fontId="96" fillId="41" borderId="0" applyNumberFormat="0" applyBorder="0" applyAlignment="0" applyProtection="0">
      <alignment vertical="center"/>
    </xf>
    <xf numFmtId="0" fontId="115" fillId="0" borderId="30" applyNumberFormat="0" applyAlignment="0" applyProtection="0">
      <alignment horizontal="left" vertical="center"/>
    </xf>
    <xf numFmtId="0" fontId="119" fillId="53" borderId="31" applyNumberFormat="0" applyAlignment="0" applyProtection="0">
      <alignment vertical="center"/>
    </xf>
    <xf numFmtId="0" fontId="27" fillId="42"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27" fillId="52" borderId="0" applyNumberFormat="0" applyBorder="0" applyAlignment="0" applyProtection="0">
      <alignment vertical="center"/>
    </xf>
    <xf numFmtId="0" fontId="97" fillId="45" borderId="0" applyNumberFormat="0" applyBorder="0" applyAlignment="0" applyProtection="0">
      <alignment vertical="center"/>
    </xf>
    <xf numFmtId="0" fontId="97" fillId="58" borderId="0" applyNumberFormat="0" applyBorder="0" applyAlignment="0" applyProtection="0">
      <alignment vertical="center"/>
    </xf>
    <xf numFmtId="0" fontId="97" fillId="58" borderId="0" applyNumberFormat="0" applyBorder="0" applyAlignment="0" applyProtection="0">
      <alignment vertical="center"/>
    </xf>
    <xf numFmtId="0" fontId="118" fillId="61" borderId="3">
      <alignment vertical="center"/>
      <protection locked="0"/>
    </xf>
    <xf numFmtId="0" fontId="97" fillId="58" borderId="0" applyNumberFormat="0" applyBorder="0" applyAlignment="0" applyProtection="0">
      <alignment vertical="center"/>
    </xf>
    <xf numFmtId="0" fontId="97" fillId="58" borderId="0" applyNumberFormat="0" applyBorder="0" applyAlignment="0" applyProtection="0">
      <alignment vertical="center"/>
    </xf>
    <xf numFmtId="0" fontId="97" fillId="58" borderId="0" applyNumberFormat="0" applyBorder="0" applyAlignment="0" applyProtection="0">
      <alignment vertical="center"/>
    </xf>
    <xf numFmtId="0" fontId="97" fillId="58" borderId="0" applyNumberFormat="0" applyBorder="0" applyAlignment="0" applyProtection="0">
      <alignment vertical="center"/>
    </xf>
    <xf numFmtId="0" fontId="97" fillId="58" borderId="0" applyNumberFormat="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0" fontId="97" fillId="58" borderId="0" applyNumberFormat="0" applyBorder="0" applyAlignment="0" applyProtection="0">
      <alignment vertical="center"/>
    </xf>
    <xf numFmtId="15" fontId="117" fillId="0" borderId="0">
      <alignment vertical="center"/>
    </xf>
    <xf numFmtId="0" fontId="68" fillId="0" borderId="0">
      <alignment vertical="center"/>
    </xf>
    <xf numFmtId="9" fontId="29" fillId="0" borderId="0" applyFont="0" applyFill="0" applyBorder="0" applyAlignment="0" applyProtection="0">
      <alignment vertical="center"/>
    </xf>
    <xf numFmtId="0" fontId="97" fillId="58" borderId="0" applyNumberFormat="0" applyBorder="0" applyAlignment="0" applyProtection="0">
      <alignment vertical="center"/>
    </xf>
    <xf numFmtId="0" fontId="97" fillId="58" borderId="0" applyNumberFormat="0" applyBorder="0" applyAlignment="0" applyProtection="0">
      <alignment vertical="center"/>
    </xf>
    <xf numFmtId="0" fontId="97" fillId="58" borderId="0" applyNumberFormat="0" applyBorder="0" applyAlignment="0" applyProtection="0">
      <alignment vertical="center"/>
    </xf>
    <xf numFmtId="0" fontId="97" fillId="45" borderId="0" applyNumberFormat="0" applyBorder="0" applyAlignment="0" applyProtection="0">
      <alignment vertical="center"/>
    </xf>
    <xf numFmtId="0" fontId="27" fillId="43" borderId="0" applyNumberFormat="0" applyBorder="0" applyAlignment="0" applyProtection="0">
      <alignment vertical="center"/>
    </xf>
    <xf numFmtId="0" fontId="97" fillId="39" borderId="0" applyNumberFormat="0" applyBorder="0" applyAlignment="0" applyProtection="0">
      <alignment vertical="center"/>
    </xf>
    <xf numFmtId="0" fontId="29" fillId="0" borderId="0" applyFont="0" applyFill="0" applyBorder="0" applyAlignment="0" applyProtection="0">
      <alignment vertical="center"/>
    </xf>
    <xf numFmtId="0" fontId="27" fillId="43" borderId="0" applyNumberFormat="0" applyBorder="0" applyAlignment="0" applyProtection="0">
      <alignment vertical="center"/>
    </xf>
    <xf numFmtId="0" fontId="97" fillId="39" borderId="0" applyNumberFormat="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104" fillId="0" borderId="24" applyNumberFormat="0" applyFill="0" applyAlignment="0" applyProtection="0">
      <alignment vertical="center"/>
    </xf>
    <xf numFmtId="0" fontId="27" fillId="43" borderId="0" applyNumberFormat="0" applyBorder="0" applyAlignment="0" applyProtection="0">
      <alignment vertical="center"/>
    </xf>
    <xf numFmtId="0" fontId="72" fillId="0" borderId="23" applyNumberFormat="0" applyFill="0" applyAlignment="0" applyProtection="0">
      <alignment vertical="center"/>
    </xf>
    <xf numFmtId="0" fontId="97" fillId="39" borderId="0" applyNumberFormat="0" applyBorder="0" applyAlignment="0" applyProtection="0">
      <alignment vertical="center"/>
    </xf>
    <xf numFmtId="0" fontId="104" fillId="0" borderId="24" applyNumberFormat="0" applyFill="0" applyAlignment="0" applyProtection="0">
      <alignment vertical="center"/>
    </xf>
    <xf numFmtId="0" fontId="27" fillId="43" borderId="0" applyNumberFormat="0" applyBorder="0" applyAlignment="0" applyProtection="0">
      <alignment vertical="center"/>
    </xf>
    <xf numFmtId="0" fontId="104" fillId="0" borderId="24" applyNumberFormat="0" applyFill="0" applyAlignment="0" applyProtection="0">
      <alignment vertical="center"/>
    </xf>
    <xf numFmtId="0" fontId="27" fillId="40" borderId="0" applyNumberFormat="0" applyBorder="0" applyAlignment="0" applyProtection="0">
      <alignment vertical="center"/>
    </xf>
    <xf numFmtId="0" fontId="97" fillId="41" borderId="0" applyNumberFormat="0" applyBorder="0" applyAlignment="0" applyProtection="0">
      <alignment vertical="center"/>
    </xf>
    <xf numFmtId="178" fontId="29" fillId="0" borderId="0" applyFont="0" applyFill="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97" fillId="42" borderId="0" applyNumberFormat="0" applyBorder="0" applyAlignment="0" applyProtection="0">
      <alignment vertical="center"/>
    </xf>
    <xf numFmtId="179" fontId="29" fillId="0" borderId="0" applyFont="0" applyFill="0" applyBorder="0" applyAlignment="0" applyProtection="0">
      <alignment vertical="center"/>
    </xf>
    <xf numFmtId="0" fontId="97" fillId="42" borderId="0" applyNumberFormat="0" applyBorder="0" applyAlignment="0" applyProtection="0">
      <alignment vertical="center"/>
    </xf>
    <xf numFmtId="0" fontId="97" fillId="41" borderId="0" applyNumberFormat="0" applyBorder="0" applyAlignment="0" applyProtection="0">
      <alignment vertical="center"/>
    </xf>
    <xf numFmtId="0" fontId="99" fillId="46" borderId="0" applyNumberFormat="0" applyBorder="0" applyAlignment="0" applyProtection="0">
      <alignment vertical="center"/>
    </xf>
    <xf numFmtId="0" fontId="97" fillId="42" borderId="0" applyNumberFormat="0" applyBorder="0" applyAlignment="0" applyProtection="0">
      <alignment vertical="center"/>
    </xf>
    <xf numFmtId="0" fontId="97" fillId="42" borderId="0" applyNumberFormat="0" applyBorder="0" applyAlignment="0" applyProtection="0">
      <alignment vertical="center"/>
    </xf>
    <xf numFmtId="0" fontId="100" fillId="0" borderId="4" applyNumberFormat="0" applyFill="0" applyProtection="0">
      <alignment horizontal="right" vertical="center"/>
    </xf>
    <xf numFmtId="0" fontId="97" fillId="42"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180" fontId="120" fillId="0" borderId="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29" fillId="0" borderId="0">
      <alignment vertical="center"/>
    </xf>
    <xf numFmtId="0" fontId="97" fillId="45" borderId="0" applyNumberFormat="0" applyBorder="0" applyAlignment="0" applyProtection="0">
      <alignment vertical="center"/>
    </xf>
    <xf numFmtId="181" fontId="29" fillId="0" borderId="0" applyFon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9" fontId="29" fillId="0" borderId="0" applyFont="0" applyFill="0" applyBorder="0" applyAlignment="0" applyProtection="0">
      <alignment vertical="center"/>
    </xf>
    <xf numFmtId="0" fontId="97" fillId="41" borderId="0" applyNumberFormat="0" applyBorder="0" applyAlignment="0" applyProtection="0">
      <alignment vertical="center"/>
    </xf>
    <xf numFmtId="0" fontId="27" fillId="52" borderId="0" applyNumberFormat="0" applyBorder="0" applyAlignment="0" applyProtection="0">
      <alignment vertical="center"/>
    </xf>
    <xf numFmtId="9" fontId="29" fillId="0" borderId="0" applyFont="0" applyFill="0" applyBorder="0" applyAlignment="0" applyProtection="0">
      <alignment vertical="center"/>
    </xf>
    <xf numFmtId="0" fontId="27" fillId="52" borderId="0" applyNumberFormat="0" applyBorder="0" applyAlignment="0" applyProtection="0">
      <alignment vertical="center"/>
    </xf>
    <xf numFmtId="9" fontId="29" fillId="0" borderId="0" applyFont="0" applyFill="0" applyBorder="0" applyAlignment="0" applyProtection="0">
      <alignment vertical="center"/>
    </xf>
    <xf numFmtId="0" fontId="27" fillId="52" borderId="0" applyNumberFormat="0" applyBorder="0" applyAlignment="0" applyProtection="0">
      <alignment vertical="center"/>
    </xf>
    <xf numFmtId="9" fontId="29" fillId="0" borderId="0" applyFont="0" applyFill="0" applyBorder="0" applyAlignment="0" applyProtection="0">
      <alignment vertical="center"/>
    </xf>
    <xf numFmtId="0" fontId="27" fillId="52" borderId="0" applyNumberFormat="0" applyBorder="0" applyAlignment="0" applyProtection="0">
      <alignment vertical="center"/>
    </xf>
    <xf numFmtId="0" fontId="121" fillId="62" borderId="0" applyNumberFormat="0" applyBorder="0" applyAlignment="0" applyProtection="0">
      <alignment vertical="center"/>
    </xf>
    <xf numFmtId="9" fontId="29" fillId="0" borderId="0" applyFont="0" applyFill="0" applyBorder="0" applyAlignment="0" applyProtection="0">
      <alignment vertical="center"/>
    </xf>
    <xf numFmtId="0" fontId="27" fillId="42" borderId="0" applyNumberFormat="0" applyBorder="0" applyAlignment="0" applyProtection="0">
      <alignment vertical="center"/>
    </xf>
    <xf numFmtId="9" fontId="29" fillId="0" borderId="0" applyFont="0" applyFill="0" applyBorder="0" applyAlignment="0" applyProtection="0">
      <alignment vertical="center"/>
    </xf>
    <xf numFmtId="0" fontId="27" fillId="42" borderId="0" applyNumberFormat="0" applyBorder="0" applyAlignment="0" applyProtection="0">
      <alignment vertical="center"/>
    </xf>
    <xf numFmtId="0" fontId="27" fillId="53" borderId="0" applyNumberFormat="0" applyBorder="0" applyAlignment="0" applyProtection="0">
      <alignment vertical="center"/>
    </xf>
    <xf numFmtId="9" fontId="29" fillId="0" borderId="0" applyFont="0" applyFill="0" applyBorder="0" applyAlignment="0" applyProtection="0">
      <alignment vertical="center"/>
    </xf>
    <xf numFmtId="0" fontId="27" fillId="42" borderId="0" applyNumberFormat="0" applyBorder="0" applyAlignment="0" applyProtection="0">
      <alignment vertical="center"/>
    </xf>
    <xf numFmtId="0" fontId="100" fillId="0" borderId="4" applyNumberFormat="0" applyFill="0" applyProtection="0">
      <alignment horizontal="left" vertical="center"/>
    </xf>
    <xf numFmtId="0" fontId="27" fillId="53" borderId="0" applyNumberFormat="0" applyBorder="0" applyAlignment="0" applyProtection="0">
      <alignment vertical="center"/>
    </xf>
    <xf numFmtId="0" fontId="27" fillId="42" borderId="0" applyNumberFormat="0" applyBorder="0" applyAlignment="0" applyProtection="0">
      <alignment vertical="center"/>
    </xf>
    <xf numFmtId="0" fontId="97" fillId="42" borderId="0" applyNumberFormat="0" applyBorder="0" applyAlignment="0" applyProtection="0">
      <alignment vertical="center"/>
    </xf>
    <xf numFmtId="0" fontId="97" fillId="42" borderId="0" applyNumberFormat="0" applyBorder="0" applyAlignment="0" applyProtection="0">
      <alignment vertical="center"/>
    </xf>
    <xf numFmtId="0" fontId="97" fillId="42" borderId="0" applyNumberFormat="0" applyBorder="0" applyAlignment="0" applyProtection="0">
      <alignment vertical="center"/>
    </xf>
    <xf numFmtId="0" fontId="29" fillId="63" borderId="0" applyNumberFormat="0" applyFont="0" applyBorder="0" applyAlignment="0" applyProtection="0">
      <alignment vertical="center"/>
    </xf>
    <xf numFmtId="0" fontId="97" fillId="41" borderId="0" applyNumberFormat="0" applyBorder="0" applyAlignment="0" applyProtection="0">
      <alignment vertical="center"/>
    </xf>
    <xf numFmtId="0" fontId="97" fillId="44" borderId="0" applyNumberFormat="0" applyBorder="0" applyAlignment="0" applyProtection="0">
      <alignment vertical="center"/>
    </xf>
    <xf numFmtId="0" fontId="97" fillId="41" borderId="0" applyNumberFormat="0" applyBorder="0" applyAlignment="0" applyProtection="0">
      <alignment vertical="center"/>
    </xf>
    <xf numFmtId="0" fontId="120" fillId="0" borderId="0">
      <alignment vertical="center"/>
    </xf>
    <xf numFmtId="0" fontId="97" fillId="41" borderId="0" applyNumberFormat="0" applyBorder="0" applyAlignment="0" applyProtection="0">
      <alignment vertical="center"/>
    </xf>
    <xf numFmtId="0" fontId="97" fillId="41" borderId="0" applyNumberFormat="0" applyBorder="0" applyAlignment="0" applyProtection="0">
      <alignment vertical="center"/>
    </xf>
    <xf numFmtId="0" fontId="106" fillId="0" borderId="25">
      <alignment horizontal="center" vertical="center"/>
    </xf>
    <xf numFmtId="0" fontId="29" fillId="0" borderId="0">
      <alignment vertical="center"/>
    </xf>
    <xf numFmtId="0" fontId="97" fillId="41" borderId="0" applyNumberFormat="0" applyBorder="0" applyAlignment="0" applyProtection="0">
      <alignment vertical="center"/>
    </xf>
    <xf numFmtId="9" fontId="29" fillId="0" borderId="0" applyFont="0" applyFill="0" applyBorder="0" applyAlignment="0" applyProtection="0">
      <alignment vertical="center"/>
    </xf>
    <xf numFmtId="0" fontId="122" fillId="0" borderId="32" applyNumberFormat="0" applyFill="0" applyAlignment="0" applyProtection="0">
      <alignment vertical="center"/>
    </xf>
    <xf numFmtId="0" fontId="97" fillId="41" borderId="0" applyNumberFormat="0" applyBorder="0" applyAlignment="0" applyProtection="0">
      <alignment vertical="center"/>
    </xf>
    <xf numFmtId="0" fontId="104" fillId="0" borderId="24" applyNumberFormat="0" applyFill="0" applyAlignment="0" applyProtection="0">
      <alignment vertical="center"/>
    </xf>
    <xf numFmtId="0" fontId="97" fillId="41" borderId="0" applyNumberFormat="0" applyBorder="0" applyAlignment="0" applyProtection="0">
      <alignment vertical="center"/>
    </xf>
    <xf numFmtId="0" fontId="104" fillId="0" borderId="24" applyNumberFormat="0" applyFill="0" applyAlignment="0" applyProtection="0">
      <alignment vertical="center"/>
    </xf>
    <xf numFmtId="0" fontId="97" fillId="39"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101" fillId="43" borderId="1" applyNumberFormat="0" applyBorder="0" applyAlignment="0" applyProtection="0">
      <alignment vertical="center"/>
    </xf>
    <xf numFmtId="0" fontId="27" fillId="52" borderId="0" applyNumberFormat="0" applyBorder="0" applyAlignment="0" applyProtection="0">
      <alignment vertical="center"/>
    </xf>
    <xf numFmtId="0" fontId="97" fillId="50" borderId="0" applyNumberFormat="0" applyBorder="0" applyAlignment="0" applyProtection="0">
      <alignment vertical="center"/>
    </xf>
    <xf numFmtId="0" fontId="110" fillId="0" borderId="26" applyNumberFormat="0" applyFill="0" applyAlignment="0" applyProtection="0">
      <alignment vertical="center"/>
    </xf>
    <xf numFmtId="0" fontId="97" fillId="50" borderId="0" applyNumberFormat="0" applyBorder="0" applyAlignment="0" applyProtection="0">
      <alignment vertical="center"/>
    </xf>
    <xf numFmtId="0" fontId="97" fillId="39" borderId="0" applyNumberFormat="0" applyBorder="0" applyAlignment="0" applyProtection="0">
      <alignment vertical="center"/>
    </xf>
    <xf numFmtId="0" fontId="123" fillId="53" borderId="33">
      <alignment horizontal="left" vertical="center"/>
      <protection locked="0" hidden="1"/>
    </xf>
    <xf numFmtId="0" fontId="97" fillId="39" borderId="0" applyNumberFormat="0" applyBorder="0" applyAlignment="0" applyProtection="0">
      <alignment vertical="center"/>
    </xf>
    <xf numFmtId="0" fontId="123" fillId="53" borderId="33">
      <alignment horizontal="left" vertical="center"/>
      <protection locked="0" hidden="1"/>
    </xf>
    <xf numFmtId="0" fontId="110" fillId="0" borderId="26" applyNumberFormat="0" applyFill="0" applyAlignment="0" applyProtection="0">
      <alignment vertical="center"/>
    </xf>
    <xf numFmtId="0" fontId="97" fillId="39" borderId="0" applyNumberFormat="0" applyBorder="0" applyAlignment="0" applyProtection="0">
      <alignment vertical="center"/>
    </xf>
    <xf numFmtId="182" fontId="29" fillId="0" borderId="0" applyFont="0" applyFill="0" applyBorder="0" applyAlignment="0" applyProtection="0">
      <alignment vertical="center"/>
    </xf>
    <xf numFmtId="0" fontId="114" fillId="0" borderId="28" applyNumberFormat="0" applyFill="0" applyAlignment="0" applyProtection="0">
      <alignment vertical="center"/>
    </xf>
    <xf numFmtId="0" fontId="72" fillId="0" borderId="34" applyNumberFormat="0" applyFill="0" applyAlignment="0" applyProtection="0">
      <alignment vertical="center"/>
    </xf>
    <xf numFmtId="0" fontId="97" fillId="39" borderId="0" applyNumberFormat="0" applyBorder="0" applyAlignment="0" applyProtection="0">
      <alignment vertical="center"/>
    </xf>
    <xf numFmtId="0" fontId="72" fillId="0" borderId="34" applyNumberFormat="0" applyFill="0" applyAlignment="0" applyProtection="0">
      <alignment vertical="center"/>
    </xf>
    <xf numFmtId="0" fontId="97" fillId="39" borderId="0" applyNumberFormat="0" applyBorder="0" applyAlignment="0" applyProtection="0">
      <alignment vertical="center"/>
    </xf>
    <xf numFmtId="0" fontId="72" fillId="0" borderId="23" applyNumberFormat="0" applyFill="0" applyAlignment="0" applyProtection="0">
      <alignment vertical="center"/>
    </xf>
    <xf numFmtId="0" fontId="97" fillId="39" borderId="0" applyNumberFormat="0" applyBorder="0" applyAlignment="0" applyProtection="0">
      <alignment vertical="center"/>
    </xf>
    <xf numFmtId="0" fontId="104" fillId="0" borderId="24" applyNumberFormat="0" applyFill="0" applyAlignment="0" applyProtection="0">
      <alignment vertical="center"/>
    </xf>
    <xf numFmtId="0" fontId="72" fillId="0" borderId="23" applyNumberFormat="0" applyFill="0" applyAlignment="0" applyProtection="0">
      <alignment vertical="center"/>
    </xf>
    <xf numFmtId="0" fontId="97" fillId="39" borderId="0" applyNumberFormat="0" applyBorder="0" applyAlignment="0" applyProtection="0">
      <alignment vertical="center"/>
    </xf>
    <xf numFmtId="9" fontId="29" fillId="0" borderId="0" applyFont="0" applyFill="0" applyBorder="0" applyAlignment="0" applyProtection="0">
      <alignment vertical="center"/>
    </xf>
    <xf numFmtId="0" fontId="104" fillId="0" borderId="24" applyNumberFormat="0" applyFill="0" applyAlignment="0" applyProtection="0">
      <alignment vertical="center"/>
    </xf>
    <xf numFmtId="0" fontId="27" fillId="4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106" fillId="0" borderId="0" applyNumberFormat="0" applyFill="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44" borderId="0" applyNumberFormat="0" applyBorder="0" applyAlignment="0" applyProtection="0">
      <alignment vertical="center"/>
    </xf>
    <xf numFmtId="0" fontId="104" fillId="0" borderId="24" applyNumberFormat="0" applyFill="0" applyAlignment="0" applyProtection="0">
      <alignment vertical="center"/>
    </xf>
    <xf numFmtId="183" fontId="29" fillId="0" borderId="0" applyFont="0" applyFill="0" applyBorder="0" applyAlignment="0" applyProtection="0">
      <alignment vertical="center"/>
    </xf>
    <xf numFmtId="9" fontId="29" fillId="0" borderId="0" applyFont="0" applyFill="0" applyBorder="0" applyAlignment="0" applyProtection="0">
      <alignment vertical="center"/>
    </xf>
    <xf numFmtId="184" fontId="29"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14" fillId="0" borderId="28" applyNumberFormat="0" applyFill="0" applyAlignment="0" applyProtection="0">
      <alignment vertical="center"/>
    </xf>
    <xf numFmtId="185" fontId="120" fillId="0" borderId="0">
      <alignment vertical="center"/>
    </xf>
    <xf numFmtId="0" fontId="110" fillId="0" borderId="26" applyNumberFormat="0" applyFill="0" applyAlignment="0" applyProtection="0">
      <alignment vertical="center"/>
    </xf>
    <xf numFmtId="15" fontId="117" fillId="0" borderId="0">
      <alignment vertical="center"/>
    </xf>
    <xf numFmtId="15" fontId="117" fillId="0" borderId="0">
      <alignment vertical="center"/>
    </xf>
    <xf numFmtId="186" fontId="120" fillId="0" borderId="0">
      <alignment vertical="center"/>
    </xf>
    <xf numFmtId="0" fontId="101" fillId="42" borderId="0" applyNumberFormat="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125" fillId="0" borderId="35" applyNumberFormat="0" applyFill="0" applyAlignment="0" applyProtection="0">
      <alignment vertical="center"/>
    </xf>
    <xf numFmtId="0" fontId="96" fillId="41" borderId="0" applyNumberFormat="0" applyBorder="0" applyAlignment="0" applyProtection="0">
      <alignment vertical="center"/>
    </xf>
    <xf numFmtId="0" fontId="115" fillId="0" borderId="30" applyNumberFormat="0" applyAlignment="0" applyProtection="0">
      <alignment horizontal="left" vertical="center"/>
    </xf>
    <xf numFmtId="0" fontId="115" fillId="0" borderId="13">
      <alignment horizontal="left" vertical="center"/>
    </xf>
    <xf numFmtId="0" fontId="115" fillId="0" borderId="13">
      <alignment horizontal="left" vertical="center"/>
    </xf>
    <xf numFmtId="43" fontId="0" fillId="0" borderId="0" applyFont="0" applyFill="0" applyBorder="0" applyAlignment="0" applyProtection="0">
      <alignment vertical="center"/>
    </xf>
    <xf numFmtId="0" fontId="101" fillId="43" borderId="1" applyNumberFormat="0" applyBorder="0" applyAlignment="0" applyProtection="0">
      <alignment vertical="center"/>
    </xf>
    <xf numFmtId="43" fontId="0" fillId="0" borderId="0" applyFont="0" applyFill="0" applyBorder="0" applyAlignment="0" applyProtection="0">
      <alignment vertical="center"/>
    </xf>
    <xf numFmtId="0" fontId="101" fillId="43" borderId="1" applyNumberFormat="0" applyBorder="0" applyAlignment="0" applyProtection="0">
      <alignment vertical="center"/>
    </xf>
    <xf numFmtId="0" fontId="101" fillId="43" borderId="1" applyNumberFormat="0" applyBorder="0" applyAlignment="0" applyProtection="0">
      <alignment vertical="center"/>
    </xf>
    <xf numFmtId="0" fontId="101" fillId="43" borderId="1" applyNumberFormat="0" applyBorder="0" applyAlignment="0" applyProtection="0">
      <alignment vertical="center"/>
    </xf>
    <xf numFmtId="0" fontId="101" fillId="43" borderId="1" applyNumberFormat="0" applyBorder="0" applyAlignment="0" applyProtection="0">
      <alignment vertical="center"/>
    </xf>
    <xf numFmtId="0" fontId="101" fillId="43" borderId="1" applyNumberFormat="0" applyBorder="0" applyAlignment="0" applyProtection="0">
      <alignment vertical="center"/>
    </xf>
    <xf numFmtId="187" fontId="126" fillId="64" borderId="0">
      <alignment vertical="center"/>
    </xf>
    <xf numFmtId="187" fontId="127" fillId="65" borderId="0">
      <alignment vertical="center"/>
    </xf>
    <xf numFmtId="38" fontId="29" fillId="0" borderId="0" applyFont="0" applyFill="0" applyBorder="0" applyAlignment="0" applyProtection="0">
      <alignment vertical="center"/>
    </xf>
    <xf numFmtId="0" fontId="29" fillId="0" borderId="0">
      <alignment vertical="center"/>
    </xf>
    <xf numFmtId="40" fontId="29" fillId="0" borderId="0" applyFont="0" applyFill="0" applyBorder="0" applyAlignment="0" applyProtection="0">
      <alignment vertical="center"/>
    </xf>
    <xf numFmtId="43" fontId="0" fillId="0" borderId="0" applyFont="0" applyFill="0" applyBorder="0" applyAlignment="0" applyProtection="0">
      <alignment vertical="center"/>
    </xf>
    <xf numFmtId="177" fontId="29" fillId="0" borderId="0" applyFont="0" applyFill="0" applyBorder="0" applyAlignment="0" applyProtection="0">
      <alignment vertical="center"/>
    </xf>
    <xf numFmtId="188" fontId="29" fillId="0" borderId="0" applyFont="0" applyFill="0" applyBorder="0" applyAlignment="0" applyProtection="0">
      <alignment vertical="center"/>
    </xf>
    <xf numFmtId="40" fontId="128" fillId="59" borderId="33">
      <alignment horizontal="centerContinuous" vertical="center"/>
    </xf>
    <xf numFmtId="1" fontId="100" fillId="0" borderId="8" applyFill="0" applyProtection="0">
      <alignment horizontal="center" vertical="center"/>
    </xf>
    <xf numFmtId="0" fontId="104" fillId="0" borderId="24" applyNumberFormat="0" applyFill="0" applyAlignment="0" applyProtection="0">
      <alignment vertical="center"/>
    </xf>
    <xf numFmtId="40" fontId="128" fillId="59" borderId="33">
      <alignment horizontal="centerContinuous" vertical="center"/>
    </xf>
    <xf numFmtId="37" fontId="129" fillId="0" borderId="0">
      <alignment vertical="center"/>
    </xf>
    <xf numFmtId="0" fontId="106" fillId="0" borderId="25">
      <alignment horizontal="center" vertical="center"/>
    </xf>
    <xf numFmtId="9" fontId="29" fillId="0" borderId="0" applyFont="0" applyFill="0" applyBorder="0" applyAlignment="0" applyProtection="0">
      <alignment vertical="center"/>
    </xf>
    <xf numFmtId="37" fontId="129" fillId="0" borderId="0">
      <alignment vertical="center"/>
    </xf>
    <xf numFmtId="0" fontId="106" fillId="0" borderId="25">
      <alignment horizontal="center" vertical="center"/>
    </xf>
    <xf numFmtId="37" fontId="129" fillId="0" borderId="0">
      <alignment vertical="center"/>
    </xf>
    <xf numFmtId="0" fontId="106" fillId="0" borderId="25">
      <alignment horizontal="center" vertical="center"/>
    </xf>
    <xf numFmtId="37" fontId="129" fillId="0" borderId="0">
      <alignment vertical="center"/>
    </xf>
    <xf numFmtId="0" fontId="106" fillId="0" borderId="25">
      <alignment horizontal="center" vertical="center"/>
    </xf>
    <xf numFmtId="9" fontId="29" fillId="0" borderId="0" applyFont="0" applyFill="0" applyBorder="0" applyAlignment="0" applyProtection="0">
      <alignment vertical="center"/>
    </xf>
    <xf numFmtId="189" fontId="100" fillId="0" borderId="0">
      <alignment vertical="center"/>
    </xf>
    <xf numFmtId="0" fontId="108" fillId="0" borderId="0">
      <alignment vertical="center"/>
    </xf>
    <xf numFmtId="9" fontId="29" fillId="0" borderId="0" applyFont="0" applyFill="0" applyBorder="0" applyAlignment="0" applyProtection="0">
      <alignment vertical="center"/>
    </xf>
    <xf numFmtId="14" fontId="98" fillId="0" borderId="0">
      <alignment horizontal="center" vertical="center" wrapText="1"/>
      <protection locked="0"/>
    </xf>
    <xf numFmtId="3" fontId="29" fillId="0" borderId="0" applyFont="0" applyFill="0" applyBorder="0" applyAlignment="0" applyProtection="0">
      <alignment vertical="center"/>
    </xf>
    <xf numFmtId="10" fontId="29" fillId="0" borderId="0" applyFont="0" applyFill="0" applyBorder="0" applyAlignment="0" applyProtection="0">
      <alignment vertical="center"/>
    </xf>
    <xf numFmtId="0" fontId="29" fillId="0" borderId="0">
      <alignment vertical="center"/>
    </xf>
    <xf numFmtId="0" fontId="118" fillId="61" borderId="3">
      <alignment vertical="center"/>
      <protection locked="0"/>
    </xf>
    <xf numFmtId="9" fontId="29" fillId="0" borderId="0" applyFont="0" applyFill="0" applyBorder="0" applyAlignment="0" applyProtection="0">
      <alignment vertical="center"/>
    </xf>
    <xf numFmtId="190" fontId="29" fillId="0" borderId="0" applyFont="0" applyFill="0" applyProtection="0">
      <alignment vertical="center"/>
    </xf>
    <xf numFmtId="9" fontId="29" fillId="0" borderId="0" applyFont="0" applyFill="0" applyBorder="0" applyAlignment="0" applyProtection="0">
      <alignment vertical="center"/>
    </xf>
    <xf numFmtId="0" fontId="29" fillId="0" borderId="0" applyNumberFormat="0" applyFont="0" applyFill="0" applyBorder="0" applyAlignment="0" applyProtection="0">
      <alignment horizontal="left" vertical="center"/>
    </xf>
    <xf numFmtId="15" fontId="29" fillId="0" borderId="0" applyFont="0" applyFill="0" applyBorder="0" applyAlignment="0" applyProtection="0">
      <alignment vertical="center"/>
    </xf>
    <xf numFmtId="0" fontId="106" fillId="0" borderId="25">
      <alignment horizontal="center" vertical="center"/>
    </xf>
    <xf numFmtId="0" fontId="100" fillId="0" borderId="4" applyNumberFormat="0" applyFill="0" applyProtection="0">
      <alignment horizontal="right" vertical="center"/>
    </xf>
    <xf numFmtId="15" fontId="29" fillId="0" borderId="0" applyFont="0" applyFill="0" applyBorder="0" applyAlignment="0" applyProtection="0">
      <alignment vertical="center"/>
    </xf>
    <xf numFmtId="0" fontId="100" fillId="0" borderId="4" applyNumberFormat="0" applyFill="0" applyProtection="0">
      <alignment horizontal="right" vertical="center"/>
    </xf>
    <xf numFmtId="4" fontId="29" fillId="0" borderId="0" applyFont="0" applyFill="0" applyBorder="0" applyAlignment="0" applyProtection="0">
      <alignment vertical="center"/>
    </xf>
    <xf numFmtId="0" fontId="29" fillId="0" borderId="0">
      <alignment vertical="center"/>
    </xf>
    <xf numFmtId="4" fontId="29" fillId="0" borderId="0" applyFont="0" applyFill="0" applyBorder="0" applyAlignment="0" applyProtection="0">
      <alignment vertical="center"/>
    </xf>
    <xf numFmtId="0" fontId="100" fillId="0" borderId="4" applyNumberFormat="0" applyFill="0" applyProtection="0">
      <alignment horizontal="right" vertical="center"/>
    </xf>
    <xf numFmtId="0" fontId="106" fillId="0" borderId="25">
      <alignment horizontal="center" vertical="center"/>
    </xf>
    <xf numFmtId="0" fontId="106" fillId="0" borderId="25">
      <alignment horizontal="center" vertical="center"/>
    </xf>
    <xf numFmtId="0" fontId="106" fillId="0" borderId="25">
      <alignment horizontal="center" vertical="center"/>
    </xf>
    <xf numFmtId="0" fontId="106" fillId="0" borderId="25">
      <alignment horizontal="center" vertical="center"/>
    </xf>
    <xf numFmtId="3" fontId="29" fillId="0" borderId="0" applyFont="0" applyFill="0" applyBorder="0" applyAlignment="0" applyProtection="0">
      <alignment vertical="center"/>
    </xf>
    <xf numFmtId="0" fontId="29" fillId="63" borderId="0" applyNumberFormat="0" applyFont="0" applyBorder="0" applyAlignment="0" applyProtection="0">
      <alignment vertical="center"/>
    </xf>
    <xf numFmtId="0" fontId="118" fillId="61" borderId="3">
      <alignment vertical="center"/>
      <protection locked="0"/>
    </xf>
    <xf numFmtId="0" fontId="130" fillId="0" borderId="0">
      <alignment vertical="center"/>
    </xf>
    <xf numFmtId="0" fontId="118" fillId="61" borderId="3">
      <alignment vertical="center"/>
      <protection locked="0"/>
    </xf>
    <xf numFmtId="0" fontId="118" fillId="61" borderId="3">
      <alignment vertical="center"/>
      <protection locked="0"/>
    </xf>
    <xf numFmtId="0" fontId="29" fillId="0" borderId="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43" fontId="0"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16" fillId="0" borderId="0" applyNumberForma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pplyProtection="0"/>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0" fontId="125" fillId="0" borderId="35" applyNumberFormat="0" applyFill="0" applyAlignment="0" applyProtection="0">
      <alignment vertical="center"/>
    </xf>
    <xf numFmtId="9" fontId="29" fillId="0" borderId="0" applyFont="0" applyFill="0" applyBorder="0" applyAlignment="0" applyProtection="0">
      <alignment vertical="center"/>
    </xf>
    <xf numFmtId="0" fontId="29" fillId="0" borderId="0">
      <alignment vertical="center"/>
    </xf>
    <xf numFmtId="0" fontId="110" fillId="0" borderId="26" applyNumberFormat="0" applyFill="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0" fillId="0" borderId="4" applyNumberFormat="0" applyFill="0" applyProtection="0">
      <alignment horizontal="right" vertical="center"/>
    </xf>
    <xf numFmtId="9" fontId="29" fillId="0" borderId="0" applyFont="0" applyFill="0" applyBorder="0" applyAlignment="0" applyProtection="0">
      <alignment vertical="center"/>
    </xf>
    <xf numFmtId="0" fontId="122" fillId="0" borderId="32" applyNumberFormat="0" applyFill="0" applyAlignment="0" applyProtection="0">
      <alignment vertical="center"/>
    </xf>
    <xf numFmtId="9" fontId="29" fillId="0" borderId="0" applyFont="0" applyFill="0" applyBorder="0" applyAlignment="0" applyProtection="0">
      <alignment vertical="center"/>
    </xf>
    <xf numFmtId="0" fontId="29" fillId="0" borderId="0">
      <alignment vertical="center"/>
    </xf>
    <xf numFmtId="0" fontId="131" fillId="0" borderId="36" applyNumberFormat="0" applyFill="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191" fontId="29" fillId="0" borderId="0" applyFont="0" applyFill="0" applyBorder="0" applyAlignment="0" applyProtection="0">
      <alignment vertical="center"/>
    </xf>
    <xf numFmtId="0" fontId="100" fillId="0" borderId="4" applyNumberFormat="0" applyFill="0" applyProtection="0">
      <alignment horizontal="right" vertical="center"/>
    </xf>
    <xf numFmtId="0" fontId="100" fillId="0" borderId="4" applyNumberFormat="0" applyFill="0" applyProtection="0">
      <alignment horizontal="right" vertical="center"/>
    </xf>
    <xf numFmtId="0" fontId="104" fillId="0" borderId="24" applyNumberFormat="0" applyFill="0" applyAlignment="0" applyProtection="0">
      <alignment vertical="center"/>
    </xf>
    <xf numFmtId="0" fontId="104" fillId="0" borderId="24" applyNumberFormat="0" applyFill="0" applyAlignment="0" applyProtection="0">
      <alignment vertical="center"/>
    </xf>
    <xf numFmtId="0" fontId="110" fillId="0" borderId="26" applyNumberFormat="0" applyFill="0" applyAlignment="0" applyProtection="0">
      <alignment vertical="center"/>
    </xf>
    <xf numFmtId="0" fontId="104" fillId="0" borderId="24" applyNumberFormat="0" applyFill="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14" fillId="0" borderId="28" applyNumberFormat="0" applyFill="0" applyAlignment="0" applyProtection="0">
      <alignment vertical="center"/>
    </xf>
    <xf numFmtId="0" fontId="99" fillId="40" borderId="0" applyNumberFormat="0" applyBorder="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10" fillId="0" borderId="26" applyNumberFormat="0" applyFill="0" applyAlignment="0" applyProtection="0">
      <alignment vertical="center"/>
    </xf>
    <xf numFmtId="0" fontId="131" fillId="0" borderId="36" applyNumberFormat="0" applyFill="0" applyAlignment="0" applyProtection="0">
      <alignment vertical="center"/>
    </xf>
    <xf numFmtId="0" fontId="99" fillId="40" borderId="0" applyNumberFormat="0" applyBorder="0" applyAlignment="0" applyProtection="0">
      <alignment vertical="center"/>
    </xf>
    <xf numFmtId="0" fontId="114" fillId="0" borderId="28" applyNumberFormat="0" applyFill="0" applyAlignment="0" applyProtection="0">
      <alignment vertical="center"/>
    </xf>
    <xf numFmtId="0" fontId="99" fillId="40" borderId="0" applyNumberFormat="0" applyBorder="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0" fontId="114" fillId="0" borderId="28" applyNumberFormat="0" applyFill="0" applyAlignment="0" applyProtection="0">
      <alignment vertical="center"/>
    </xf>
    <xf numFmtId="1" fontId="100" fillId="0" borderId="8" applyFill="0" applyProtection="0">
      <alignment horizontal="center" vertical="center"/>
    </xf>
    <xf numFmtId="0" fontId="131"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31"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0" fillId="0" borderId="0">
      <alignment vertical="center"/>
    </xf>
    <xf numFmtId="0" fontId="116" fillId="0" borderId="0" applyNumberFormat="0" applyFill="0" applyBorder="0" applyAlignment="0" applyProtection="0">
      <alignment vertical="center"/>
    </xf>
    <xf numFmtId="0" fontId="0" fillId="0" borderId="0">
      <alignment vertical="center"/>
    </xf>
    <xf numFmtId="0" fontId="119" fillId="53" borderId="31" applyNumberFormat="0" applyAlignment="0" applyProtection="0">
      <alignment vertical="center"/>
    </xf>
    <xf numFmtId="0" fontId="116" fillId="0" borderId="0" applyNumberFormat="0" applyFill="0" applyBorder="0" applyAlignment="0" applyProtection="0">
      <alignment vertical="center"/>
    </xf>
    <xf numFmtId="0" fontId="133" fillId="0" borderId="4" applyNumberFormat="0" applyFill="0" applyProtection="0">
      <alignment horizontal="center" vertical="center"/>
    </xf>
    <xf numFmtId="0" fontId="133" fillId="0" borderId="4" applyNumberFormat="0" applyFill="0" applyProtection="0">
      <alignment horizontal="center" vertical="center"/>
    </xf>
    <xf numFmtId="0" fontId="133" fillId="0" borderId="4" applyNumberFormat="0" applyFill="0" applyProtection="0">
      <alignment horizontal="center" vertical="center"/>
    </xf>
    <xf numFmtId="0" fontId="133" fillId="0" borderId="4" applyNumberFormat="0" applyFill="0" applyProtection="0">
      <alignment horizontal="center" vertical="center"/>
    </xf>
    <xf numFmtId="0" fontId="133" fillId="0" borderId="4" applyNumberFormat="0" applyFill="0" applyProtection="0">
      <alignment horizontal="center" vertical="center"/>
    </xf>
    <xf numFmtId="0" fontId="105" fillId="48" borderId="0" applyNumberFormat="0" applyBorder="0" applyAlignment="0" applyProtection="0">
      <alignment vertical="center"/>
    </xf>
    <xf numFmtId="0" fontId="133" fillId="0" borderId="4" applyNumberFormat="0" applyFill="0" applyProtection="0">
      <alignment horizontal="center" vertical="center"/>
    </xf>
    <xf numFmtId="0" fontId="133" fillId="0" borderId="4" applyNumberFormat="0" applyFill="0" applyProtection="0">
      <alignment horizontal="center" vertical="center"/>
    </xf>
    <xf numFmtId="0" fontId="133" fillId="0" borderId="4" applyNumberFormat="0" applyFill="0" applyProtection="0">
      <alignment horizontal="center"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95" fillId="0" borderId="8" applyNumberFormat="0" applyFill="0" applyProtection="0">
      <alignment horizontal="center" vertical="center"/>
    </xf>
    <xf numFmtId="0" fontId="95" fillId="0" borderId="8" applyNumberFormat="0" applyFill="0" applyProtection="0">
      <alignment horizontal="center" vertical="center"/>
    </xf>
    <xf numFmtId="0" fontId="95" fillId="0" borderId="8" applyNumberFormat="0" applyFill="0" applyProtection="0">
      <alignment horizontal="center" vertical="center"/>
    </xf>
    <xf numFmtId="0" fontId="95" fillId="0" borderId="8" applyNumberFormat="0" applyFill="0" applyProtection="0">
      <alignment horizontal="center" vertical="center"/>
    </xf>
    <xf numFmtId="0" fontId="95" fillId="0" borderId="8" applyNumberFormat="0" applyFill="0" applyProtection="0">
      <alignment horizontal="center" vertical="center"/>
    </xf>
    <xf numFmtId="0" fontId="95" fillId="0" borderId="8" applyNumberFormat="0" applyFill="0" applyProtection="0">
      <alignment horizontal="center" vertical="center"/>
    </xf>
    <xf numFmtId="0" fontId="95" fillId="0" borderId="8" applyNumberFormat="0" applyFill="0" applyProtection="0">
      <alignment horizontal="center" vertical="center"/>
    </xf>
    <xf numFmtId="0" fontId="105" fillId="48" borderId="0" applyNumberFormat="0" applyBorder="0" applyAlignment="0" applyProtection="0">
      <alignment vertical="center"/>
    </xf>
    <xf numFmtId="0" fontId="135" fillId="0" borderId="0" applyNumberFormat="0" applyFill="0" applyBorder="0" applyAlignment="0" applyProtection="0">
      <alignment vertical="center"/>
    </xf>
    <xf numFmtId="0" fontId="105" fillId="48" borderId="0" applyNumberFormat="0" applyBorder="0" applyAlignment="0" applyProtection="0">
      <alignment vertical="center"/>
    </xf>
    <xf numFmtId="0" fontId="135" fillId="0" borderId="0" applyNumberFormat="0" applyFill="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35" fillId="0" borderId="0" applyNumberFormat="0" applyFill="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35" fillId="0" borderId="0" applyNumberFormat="0" applyFill="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35" fillId="0" borderId="0" applyNumberFormat="0" applyFill="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36" fillId="54" borderId="0" applyNumberFormat="0" applyBorder="0" applyAlignment="0" applyProtection="0">
      <alignment vertical="center"/>
    </xf>
    <xf numFmtId="0" fontId="105" fillId="48" borderId="0" applyNumberFormat="0" applyBorder="0" applyAlignment="0" applyProtection="0">
      <alignment vertical="center"/>
    </xf>
    <xf numFmtId="0" fontId="136" fillId="54" borderId="0" applyNumberFormat="0" applyBorder="0" applyAlignment="0" applyProtection="0">
      <alignment vertical="center"/>
    </xf>
    <xf numFmtId="0" fontId="136" fillId="54" borderId="0" applyNumberFormat="0" applyBorder="0" applyAlignment="0" applyProtection="0">
      <alignment vertical="center"/>
    </xf>
    <xf numFmtId="0" fontId="136"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36" fillId="48" borderId="0" applyNumberFormat="0" applyBorder="0" applyAlignment="0" applyProtection="0">
      <alignment vertical="center"/>
    </xf>
    <xf numFmtId="0" fontId="136" fillId="48" borderId="0" applyNumberFormat="0" applyBorder="0" applyAlignment="0" applyProtection="0">
      <alignment vertical="center"/>
    </xf>
    <xf numFmtId="0" fontId="136" fillId="48" borderId="0" applyNumberFormat="0" applyBorder="0" applyAlignment="0" applyProtection="0">
      <alignment vertical="center"/>
    </xf>
    <xf numFmtId="0" fontId="136" fillId="48" borderId="0" applyNumberFormat="0" applyBorder="0" applyAlignment="0" applyProtection="0">
      <alignment vertical="center"/>
    </xf>
    <xf numFmtId="0" fontId="136" fillId="48" borderId="0" applyNumberFormat="0" applyBorder="0" applyAlignment="0" applyProtection="0">
      <alignment vertical="center"/>
    </xf>
    <xf numFmtId="0" fontId="0" fillId="0" borderId="0">
      <alignment vertical="center"/>
    </xf>
    <xf numFmtId="0" fontId="136" fillId="48" borderId="0" applyNumberFormat="0" applyBorder="0" applyAlignment="0" applyProtection="0">
      <alignment vertical="center"/>
    </xf>
    <xf numFmtId="0" fontId="136" fillId="48" borderId="0" applyNumberFormat="0" applyBorder="0" applyAlignment="0" applyProtection="0">
      <alignment vertical="center"/>
    </xf>
    <xf numFmtId="0" fontId="112" fillId="55" borderId="0" applyNumberFormat="0" applyBorder="0" applyAlignment="0" applyProtection="0">
      <alignment vertical="center"/>
    </xf>
    <xf numFmtId="0" fontId="136" fillId="48" borderId="0" applyNumberFormat="0" applyBorder="0" applyAlignment="0" applyProtection="0">
      <alignment vertical="center"/>
    </xf>
    <xf numFmtId="0" fontId="102" fillId="48" borderId="0" applyNumberFormat="0" applyBorder="0" applyAlignment="0" applyProtection="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117" fillId="0" borderId="0">
      <alignment vertical="center"/>
    </xf>
    <xf numFmtId="0" fontId="105" fillId="54" borderId="0" applyNumberFormat="0" applyBorder="0" applyAlignment="0" applyProtection="0">
      <alignment vertical="center"/>
    </xf>
    <xf numFmtId="0" fontId="105" fillId="54"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2" fillId="0" borderId="23"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7" fillId="0" borderId="37" applyNumberFormat="0" applyFill="0" applyAlignment="0" applyProtection="0">
      <alignment vertical="center"/>
    </xf>
    <xf numFmtId="0" fontId="29" fillId="0" borderId="0">
      <alignment vertical="center"/>
    </xf>
    <xf numFmtId="0" fontId="99" fillId="40" borderId="0" applyNumberFormat="0" applyBorder="0" applyAlignment="0" applyProtection="0">
      <alignment vertical="center"/>
    </xf>
    <xf numFmtId="0" fontId="29" fillId="0" borderId="0">
      <alignment vertical="center"/>
    </xf>
    <xf numFmtId="0" fontId="99" fillId="40" borderId="0" applyNumberFormat="0" applyBorder="0" applyAlignment="0" applyProtection="0">
      <alignment vertical="center"/>
    </xf>
    <xf numFmtId="0" fontId="29" fillId="0" borderId="0">
      <alignment vertical="center"/>
    </xf>
    <xf numFmtId="0" fontId="99" fillId="40" borderId="0" applyNumberFormat="0" applyBorder="0" applyAlignment="0" applyProtection="0">
      <alignment vertical="center"/>
    </xf>
    <xf numFmtId="0" fontId="29" fillId="0" borderId="0">
      <alignment vertical="center"/>
    </xf>
    <xf numFmtId="0" fontId="29" fillId="0" borderId="0">
      <alignment vertical="center"/>
    </xf>
    <xf numFmtId="0" fontId="99" fillId="40"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138" fillId="45" borderId="38" applyNumberFormat="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0" fillId="43" borderId="29" applyNumberFormat="0" applyFont="0" applyAlignment="0" applyProtection="0">
      <alignment vertical="center"/>
    </xf>
    <xf numFmtId="0" fontId="29" fillId="0" borderId="0">
      <alignment vertical="center"/>
    </xf>
    <xf numFmtId="0" fontId="0" fillId="43" borderId="29"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43" borderId="29" applyNumberFormat="0" applyFont="0" applyAlignment="0" applyProtection="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0" fillId="0" borderId="0">
      <alignment vertical="center"/>
    </xf>
    <xf numFmtId="0" fontId="0" fillId="43" borderId="29" applyNumberFormat="0" applyFon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96" fillId="66" borderId="0" applyNumberFormat="0" applyBorder="0" applyAlignment="0" applyProtection="0">
      <alignment vertical="center"/>
    </xf>
    <xf numFmtId="0" fontId="29" fillId="0" borderId="0">
      <alignment vertical="center"/>
    </xf>
    <xf numFmtId="0" fontId="96" fillId="6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6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96" fillId="5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 fillId="0" borderId="0">
      <alignment vertical="center"/>
    </xf>
    <xf numFmtId="0" fontId="6"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 fillId="0" borderId="0">
      <alignment vertical="center"/>
    </xf>
    <xf numFmtId="0" fontId="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13" fillId="42" borderId="27"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8" fillId="45" borderId="38" applyNumberFormat="0" applyAlignment="0" applyProtection="0">
      <alignment vertical="center"/>
    </xf>
    <xf numFmtId="0" fontId="29" fillId="0" borderId="0">
      <alignment vertical="center"/>
    </xf>
    <xf numFmtId="0" fontId="29" fillId="0" borderId="0">
      <alignment vertical="center"/>
    </xf>
    <xf numFmtId="0" fontId="138" fillId="45" borderId="38" applyNumberFormat="0" applyAlignment="0" applyProtection="0">
      <alignment vertical="center"/>
    </xf>
    <xf numFmtId="0" fontId="113" fillId="42" borderId="27"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119" fillId="53" borderId="31" applyNumberFormat="0" applyAlignment="0" applyProtection="0">
      <alignment vertical="center"/>
    </xf>
    <xf numFmtId="0" fontId="29" fillId="0" borderId="0">
      <alignment vertical="center"/>
    </xf>
    <xf numFmtId="0" fontId="119" fillId="53" borderId="31" applyNumberFormat="0" applyAlignment="0" applyProtection="0">
      <alignment vertical="center"/>
    </xf>
    <xf numFmtId="0" fontId="29" fillId="0" borderId="0">
      <alignment vertical="center"/>
    </xf>
    <xf numFmtId="0" fontId="119" fillId="53" borderId="31" applyNumberFormat="0" applyAlignment="0" applyProtection="0">
      <alignment vertical="center"/>
    </xf>
    <xf numFmtId="0" fontId="29" fillId="0" borderId="0">
      <alignment vertical="center"/>
    </xf>
    <xf numFmtId="0" fontId="119" fillId="53" borderId="31" applyNumberFormat="0" applyAlignment="0" applyProtection="0">
      <alignment vertical="center"/>
    </xf>
    <xf numFmtId="0" fontId="29" fillId="0" borderId="0">
      <alignment vertical="center"/>
    </xf>
    <xf numFmtId="0" fontId="119" fillId="53" borderId="31" applyNumberFormat="0" applyAlignment="0" applyProtection="0">
      <alignment vertical="center"/>
    </xf>
    <xf numFmtId="0" fontId="29" fillId="0" borderId="0">
      <alignment vertical="center"/>
    </xf>
    <xf numFmtId="0" fontId="29" fillId="0" borderId="0">
      <alignment vertical="center"/>
    </xf>
    <xf numFmtId="0" fontId="107" fillId="40" borderId="0" applyNumberFormat="0" applyBorder="0" applyAlignment="0" applyProtection="0">
      <alignment vertical="center"/>
    </xf>
    <xf numFmtId="0" fontId="119" fillId="53" borderId="3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113" fillId="42" borderId="27" applyNumberFormat="0" applyAlignment="0" applyProtection="0">
      <alignment vertical="center"/>
    </xf>
    <xf numFmtId="0" fontId="29" fillId="0" borderId="0">
      <alignment vertical="center"/>
    </xf>
    <xf numFmtId="0" fontId="113" fillId="42" borderId="27" applyNumberFormat="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0" fillId="0" borderId="0">
      <alignment vertical="center"/>
    </xf>
    <xf numFmtId="0" fontId="29" fillId="0" borderId="0">
      <alignment vertical="center"/>
    </xf>
    <xf numFmtId="0" fontId="29" fillId="0" borderId="0">
      <alignment vertical="center"/>
    </xf>
    <xf numFmtId="0" fontId="29" fillId="0" borderId="0">
      <alignment vertical="center"/>
    </xf>
    <xf numFmtId="0" fontId="113" fillId="42" borderId="27" applyNumberFormat="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137" fillId="0" borderId="37" applyNumberFormat="0" applyFill="0" applyAlignment="0" applyProtection="0">
      <alignment vertical="center"/>
    </xf>
    <xf numFmtId="0" fontId="0" fillId="0" borderId="0">
      <alignment vertical="center"/>
    </xf>
    <xf numFmtId="0" fontId="0" fillId="0" borderId="0">
      <alignment vertical="center"/>
    </xf>
    <xf numFmtId="0" fontId="137"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7" fillId="0" borderId="37" applyNumberFormat="0" applyFill="0" applyAlignment="0" applyProtection="0">
      <alignment vertical="center"/>
    </xf>
    <xf numFmtId="0" fontId="0" fillId="0" borderId="0">
      <alignment vertical="center"/>
    </xf>
    <xf numFmtId="0" fontId="0" fillId="0" borderId="0">
      <alignment vertical="center"/>
    </xf>
    <xf numFmtId="0" fontId="137" fillId="0" borderId="37" applyNumberFormat="0" applyFill="0" applyAlignment="0" applyProtection="0">
      <alignment vertical="center"/>
    </xf>
    <xf numFmtId="0" fontId="0" fillId="0" borderId="0">
      <alignment vertical="center"/>
    </xf>
    <xf numFmtId="0" fontId="0" fillId="0" borderId="0">
      <alignment vertical="center"/>
    </xf>
    <xf numFmtId="0" fontId="137" fillId="0" borderId="37" applyNumberFormat="0" applyFill="0" applyAlignment="0" applyProtection="0">
      <alignment vertical="center"/>
    </xf>
    <xf numFmtId="0" fontId="0" fillId="0" borderId="0">
      <alignment vertical="center"/>
    </xf>
    <xf numFmtId="0" fontId="0" fillId="0" borderId="0">
      <alignment vertical="center"/>
    </xf>
    <xf numFmtId="0" fontId="137"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111" fillId="0" borderId="1">
      <alignment horizontal="left" vertical="center"/>
    </xf>
    <xf numFmtId="0" fontId="111" fillId="0" borderId="1">
      <alignment horizontal="left" vertical="center"/>
    </xf>
    <xf numFmtId="0" fontId="0" fillId="43" borderId="29" applyNumberFormat="0" applyFont="0" applyAlignment="0" applyProtection="0">
      <alignment vertical="center"/>
    </xf>
    <xf numFmtId="0" fontId="111" fillId="0" borderId="1">
      <alignment horizontal="left" vertical="center"/>
    </xf>
    <xf numFmtId="0" fontId="111" fillId="0" borderId="1">
      <alignment horizontal="left" vertical="center"/>
    </xf>
    <xf numFmtId="0" fontId="0" fillId="43" borderId="29" applyNumberFormat="0" applyFont="0" applyAlignment="0" applyProtection="0">
      <alignment vertical="center"/>
    </xf>
    <xf numFmtId="0" fontId="111" fillId="0" borderId="1">
      <alignment horizontal="left" vertical="center"/>
    </xf>
    <xf numFmtId="0" fontId="111" fillId="0" borderId="1">
      <alignment horizontal="left" vertical="center"/>
    </xf>
    <xf numFmtId="0" fontId="11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9" fillId="42" borderId="31" applyNumberFormat="0" applyAlignment="0" applyProtection="0">
      <alignment vertical="center"/>
    </xf>
    <xf numFmtId="0" fontId="29" fillId="0" borderId="0">
      <alignment vertical="center"/>
    </xf>
    <xf numFmtId="1" fontId="100" fillId="0" borderId="8" applyFill="0" applyProtection="0">
      <alignment horizontal="center" vertical="center"/>
    </xf>
    <xf numFmtId="0" fontId="29" fillId="0" borderId="0">
      <alignment vertical="center"/>
    </xf>
    <xf numFmtId="0" fontId="139" fillId="42" borderId="31" applyNumberFormat="0" applyAlignment="0" applyProtection="0">
      <alignment vertical="center"/>
    </xf>
    <xf numFmtId="0" fontId="29" fillId="0" borderId="0">
      <alignment vertical="center"/>
    </xf>
    <xf numFmtId="0" fontId="29" fillId="0" borderId="0">
      <alignment vertical="center"/>
    </xf>
    <xf numFmtId="0" fontId="139" fillId="42" borderId="31" applyNumberFormat="0" applyAlignment="0" applyProtection="0">
      <alignment vertical="center"/>
    </xf>
    <xf numFmtId="0" fontId="6" fillId="0" borderId="0">
      <alignment vertical="center"/>
    </xf>
    <xf numFmtId="0" fontId="6" fillId="0" borderId="0">
      <alignment vertical="center"/>
    </xf>
    <xf numFmtId="0" fontId="139" fillId="42" borderId="31" applyNumberFormat="0" applyAlignment="0" applyProtection="0">
      <alignment vertical="center"/>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107" fillId="46" borderId="0" applyNumberFormat="0" applyBorder="0" applyAlignment="0" applyProtection="0">
      <alignment vertical="center"/>
    </xf>
    <xf numFmtId="0" fontId="107" fillId="46" borderId="0" applyNumberFormat="0" applyBorder="0" applyAlignment="0" applyProtection="0">
      <alignment vertical="center"/>
    </xf>
    <xf numFmtId="0" fontId="107" fillId="46" borderId="0" applyNumberFormat="0" applyBorder="0" applyAlignment="0" applyProtection="0">
      <alignment vertical="center"/>
    </xf>
    <xf numFmtId="0" fontId="107"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135" fillId="0" borderId="0" applyNumberFormat="0" applyFill="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135" fillId="0" borderId="0" applyNumberFormat="0" applyFill="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100" fillId="0" borderId="4" applyNumberFormat="0" applyFill="0" applyProtection="0">
      <alignment horizontal="lef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34" applyNumberFormat="0" applyFill="0" applyAlignment="0" applyProtection="0">
      <alignment vertical="center"/>
    </xf>
    <xf numFmtId="0" fontId="144" fillId="0" borderId="0" applyNumberFormat="0" applyFill="0" applyBorder="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34"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144" fillId="0" borderId="0" applyNumberFormat="0" applyFill="0" applyBorder="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144" fillId="0" borderId="0" applyNumberFormat="0" applyFill="0" applyBorder="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4" fontId="0" fillId="0" borderId="0" applyFont="0" applyFill="0" applyBorder="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9" fillId="42" borderId="31"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8" fillId="45" borderId="38" applyNumberFormat="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95" fillId="0" borderId="8" applyNumberFormat="0" applyFill="0" applyProtection="0">
      <alignment horizontal="left" vertical="center"/>
    </xf>
    <xf numFmtId="0" fontId="95" fillId="0" borderId="8" applyNumberFormat="0" applyFill="0" applyProtection="0">
      <alignment horizontal="left" vertical="center"/>
    </xf>
    <xf numFmtId="0" fontId="95" fillId="0" borderId="8" applyNumberFormat="0" applyFill="0" applyProtection="0">
      <alignment horizontal="left" vertical="center"/>
    </xf>
    <xf numFmtId="0" fontId="95" fillId="0" borderId="8" applyNumberFormat="0" applyFill="0" applyProtection="0">
      <alignment horizontal="left" vertical="center"/>
    </xf>
    <xf numFmtId="0" fontId="95" fillId="0" borderId="8" applyNumberFormat="0" applyFill="0" applyProtection="0">
      <alignment horizontal="left" vertical="center"/>
    </xf>
    <xf numFmtId="0" fontId="95" fillId="0" borderId="8" applyNumberFormat="0" applyFill="0" applyProtection="0">
      <alignment horizontal="left" vertical="center"/>
    </xf>
    <xf numFmtId="0" fontId="95" fillId="0" borderId="8" applyNumberFormat="0" applyFill="0" applyProtection="0">
      <alignment horizontal="left" vertical="center"/>
    </xf>
    <xf numFmtId="0" fontId="95" fillId="0" borderId="8" applyNumberFormat="0" applyFill="0" applyProtection="0">
      <alignment horizontal="lef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37" fillId="0" borderId="37" applyNumberFormat="0" applyFill="0" applyAlignment="0" applyProtection="0">
      <alignment vertical="center"/>
    </xf>
    <xf numFmtId="0" fontId="117" fillId="0" borderId="0">
      <alignment vertical="center"/>
    </xf>
    <xf numFmtId="193" fontId="0" fillId="0" borderId="0" applyFont="0" applyFill="0" applyBorder="0" applyAlignment="0" applyProtection="0">
      <alignment vertical="center"/>
    </xf>
    <xf numFmtId="0" fontId="119" fillId="53" borderId="31" applyNumberFormat="0" applyAlignment="0" applyProtection="0">
      <alignment vertical="center"/>
    </xf>
    <xf numFmtId="0" fontId="2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1" fillId="67" borderId="0" applyNumberFormat="0" applyBorder="0" applyAlignment="0" applyProtection="0">
      <alignment vertical="center"/>
    </xf>
    <xf numFmtId="0" fontId="121" fillId="67" borderId="0" applyNumberFormat="0" applyBorder="0" applyAlignment="0" applyProtection="0">
      <alignment vertical="center"/>
    </xf>
    <xf numFmtId="0" fontId="121" fillId="62" borderId="0" applyNumberFormat="0" applyBorder="0" applyAlignment="0" applyProtection="0">
      <alignment vertical="center"/>
    </xf>
    <xf numFmtId="0" fontId="121" fillId="68" borderId="0" applyNumberFormat="0" applyBorder="0" applyAlignment="0" applyProtection="0">
      <alignment vertical="center"/>
    </xf>
    <xf numFmtId="0" fontId="121" fillId="68" borderId="0" applyNumberFormat="0" applyBorder="0" applyAlignment="0" applyProtection="0">
      <alignment vertical="center"/>
    </xf>
    <xf numFmtId="0" fontId="96" fillId="56" borderId="0" applyNumberFormat="0" applyBorder="0" applyAlignment="0" applyProtection="0">
      <alignment vertical="center"/>
    </xf>
    <xf numFmtId="0" fontId="96" fillId="56" borderId="0" applyNumberFormat="0" applyBorder="0" applyAlignment="0" applyProtection="0">
      <alignment vertical="center"/>
    </xf>
    <xf numFmtId="0" fontId="96" fillId="56" borderId="0" applyNumberFormat="0" applyBorder="0" applyAlignment="0" applyProtection="0">
      <alignment vertical="center"/>
    </xf>
    <xf numFmtId="0" fontId="96" fillId="69" borderId="0" applyNumberFormat="0" applyBorder="0" applyAlignment="0" applyProtection="0">
      <alignment vertical="center"/>
    </xf>
    <xf numFmtId="0" fontId="96" fillId="69" borderId="0" applyNumberFormat="0" applyBorder="0" applyAlignment="0" applyProtection="0">
      <alignment vertical="center"/>
    </xf>
    <xf numFmtId="0" fontId="96" fillId="51" borderId="0" applyNumberFormat="0" applyBorder="0" applyAlignment="0" applyProtection="0">
      <alignment vertical="center"/>
    </xf>
    <xf numFmtId="0" fontId="96" fillId="51" borderId="0" applyNumberFormat="0" applyBorder="0" applyAlignment="0" applyProtection="0">
      <alignment vertical="center"/>
    </xf>
    <xf numFmtId="0" fontId="96" fillId="38"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96" fillId="59"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96" fillId="70" borderId="0" applyNumberFormat="0" applyBorder="0" applyAlignment="0" applyProtection="0">
      <alignment vertical="center"/>
    </xf>
    <xf numFmtId="0" fontId="96" fillId="57" borderId="0" applyNumberFormat="0" applyBorder="0" applyAlignment="0" applyProtection="0">
      <alignment vertical="center"/>
    </xf>
    <xf numFmtId="0" fontId="96" fillId="57" borderId="0" applyNumberFormat="0" applyBorder="0" applyAlignment="0" applyProtection="0">
      <alignment vertical="center"/>
    </xf>
    <xf numFmtId="0" fontId="96" fillId="41"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71" borderId="0" applyNumberFormat="0" applyBorder="0" applyAlignment="0" applyProtection="0">
      <alignment vertical="center"/>
    </xf>
    <xf numFmtId="0" fontId="96" fillId="71" borderId="0" applyNumberFormat="0" applyBorder="0" applyAlignment="0" applyProtection="0">
      <alignment vertical="center"/>
    </xf>
    <xf numFmtId="176" fontId="100" fillId="0" borderId="8" applyFill="0" applyProtection="0">
      <alignment horizontal="right" vertical="center"/>
    </xf>
    <xf numFmtId="176" fontId="100" fillId="0" borderId="8" applyFill="0" applyProtection="0">
      <alignment horizontal="right" vertical="center"/>
    </xf>
    <xf numFmtId="176" fontId="100" fillId="0" borderId="8" applyFill="0" applyProtection="0">
      <alignment horizontal="right" vertical="center"/>
    </xf>
    <xf numFmtId="176" fontId="100" fillId="0" borderId="8" applyFill="0" applyProtection="0">
      <alignment horizontal="right" vertical="center"/>
    </xf>
    <xf numFmtId="176" fontId="100" fillId="0" borderId="8" applyFill="0" applyProtection="0">
      <alignment horizontal="right" vertical="center"/>
    </xf>
    <xf numFmtId="176" fontId="100" fillId="0" borderId="8" applyFill="0" applyProtection="0">
      <alignment horizontal="right" vertical="center"/>
    </xf>
    <xf numFmtId="176" fontId="100" fillId="0" borderId="8" applyFill="0" applyProtection="0">
      <alignment horizontal="right" vertical="center"/>
    </xf>
    <xf numFmtId="0" fontId="100" fillId="0" borderId="4" applyNumberFormat="0" applyFill="0" applyProtection="0">
      <alignment horizontal="left" vertical="center"/>
    </xf>
    <xf numFmtId="0" fontId="100" fillId="0" borderId="4" applyNumberFormat="0" applyFill="0" applyProtection="0">
      <alignment horizontal="left" vertical="center"/>
    </xf>
    <xf numFmtId="0" fontId="100" fillId="0" borderId="4" applyNumberFormat="0" applyFill="0" applyProtection="0">
      <alignment horizontal="left" vertical="center"/>
    </xf>
    <xf numFmtId="0" fontId="100" fillId="0" borderId="4" applyNumberFormat="0" applyFill="0" applyProtection="0">
      <alignment horizontal="left" vertical="center"/>
    </xf>
    <xf numFmtId="0" fontId="100" fillId="0" borderId="4" applyNumberFormat="0" applyFill="0" applyProtection="0">
      <alignment horizontal="left" vertical="center"/>
    </xf>
    <xf numFmtId="0" fontId="100" fillId="0" borderId="4" applyNumberFormat="0" applyFill="0" applyProtection="0">
      <alignment horizontal="lef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2" fillId="55" borderId="0" applyNumberFormat="0" applyBorder="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3" fillId="42" borderId="27"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0" fontId="119" fillId="53" borderId="31" applyNumberFormat="0" applyAlignment="0" applyProtection="0">
      <alignment vertical="center"/>
    </xf>
    <xf numFmtId="1" fontId="100" fillId="0" borderId="8" applyFill="0" applyProtection="0">
      <alignment horizontal="center" vertical="center"/>
    </xf>
    <xf numFmtId="1" fontId="100" fillId="0" borderId="8" applyFill="0" applyProtection="0">
      <alignment horizontal="center" vertical="center"/>
    </xf>
    <xf numFmtId="1" fontId="100" fillId="0" borderId="8" applyFill="0" applyProtection="0">
      <alignment horizontal="center" vertical="center"/>
    </xf>
    <xf numFmtId="1" fontId="100" fillId="0" borderId="8" applyFill="0" applyProtection="0">
      <alignment horizontal="center" vertical="center"/>
    </xf>
    <xf numFmtId="1" fontId="100" fillId="0" borderId="8" applyFill="0" applyProtection="0">
      <alignment horizontal="center" vertical="center"/>
    </xf>
    <xf numFmtId="0" fontId="145" fillId="0" borderId="0">
      <alignment vertical="center"/>
    </xf>
    <xf numFmtId="0" fontId="10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0" fillId="43" borderId="29" applyNumberFormat="0" applyFont="0" applyAlignment="0" applyProtection="0">
      <alignment vertical="center"/>
    </xf>
    <xf numFmtId="0" fontId="146" fillId="0" borderId="0">
      <alignment vertical="top"/>
      <protection locked="0"/>
    </xf>
    <xf numFmtId="0" fontId="0" fillId="0" borderId="0">
      <alignment vertical="center"/>
    </xf>
    <xf numFmtId="0" fontId="0" fillId="0" borderId="0">
      <alignment vertical="center"/>
    </xf>
    <xf numFmtId="0" fontId="29" fillId="0" borderId="0">
      <alignment vertical="center"/>
    </xf>
    <xf numFmtId="0" fontId="0" fillId="0" borderId="0">
      <alignment vertical="center"/>
    </xf>
  </cellStyleXfs>
  <cellXfs count="567">
    <xf numFmtId="0" fontId="0" fillId="0" borderId="0" xfId="0" applyAlignment="1"/>
    <xf numFmtId="0" fontId="0" fillId="0" borderId="0" xfId="0" applyFill="1" applyAlignment="1"/>
    <xf numFmtId="0" fontId="1" fillId="0" borderId="0" xfId="1336" applyFont="1" applyFill="1" applyBorder="1" applyAlignment="1">
      <alignment horizontal="center" vertical="center"/>
    </xf>
    <xf numFmtId="0" fontId="2" fillId="0" borderId="0" xfId="1337" applyFont="1" applyFill="1" applyBorder="1" applyAlignment="1">
      <alignment vertical="center"/>
    </xf>
    <xf numFmtId="0" fontId="3" fillId="0" borderId="1" xfId="1336" applyFont="1" applyFill="1" applyBorder="1" applyAlignment="1">
      <alignment horizontal="center" vertical="center"/>
    </xf>
    <xf numFmtId="0" fontId="4" fillId="0" borderId="1" xfId="1337" applyFont="1" applyFill="1" applyBorder="1" applyAlignment="1">
      <alignment horizontal="center" vertical="center"/>
    </xf>
    <xf numFmtId="0" fontId="5" fillId="0" borderId="1" xfId="1336" applyFont="1" applyFill="1" applyBorder="1" applyAlignment="1">
      <alignment horizontal="center" vertical="center" wrapText="1"/>
    </xf>
    <xf numFmtId="0" fontId="0" fillId="0" borderId="1" xfId="1337" applyFill="1" applyBorder="1" applyAlignment="1">
      <alignment horizontal="left" vertical="center" wrapText="1"/>
    </xf>
    <xf numFmtId="0" fontId="0" fillId="0" borderId="1" xfId="1337" applyBorder="1" applyAlignment="1">
      <alignment horizontal="left" vertical="center" wrapText="1"/>
    </xf>
    <xf numFmtId="0" fontId="0" fillId="0" borderId="1" xfId="0" applyFont="1" applyBorder="1" applyAlignment="1">
      <alignment vertical="center" wrapText="1"/>
    </xf>
    <xf numFmtId="0" fontId="2" fillId="0" borderId="0" xfId="0" applyFont="1" applyFill="1" applyBorder="1" applyAlignment="1">
      <alignment vertical="center"/>
    </xf>
    <xf numFmtId="0" fontId="1"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6" fillId="0" borderId="0" xfId="225" applyFont="1" applyFill="1" applyBorder="1" applyAlignment="1">
      <alignment vertical="center"/>
    </xf>
    <xf numFmtId="0" fontId="7" fillId="0" borderId="0" xfId="225" applyFont="1" applyFill="1" applyBorder="1" applyAlignment="1">
      <alignment vertical="center"/>
    </xf>
    <xf numFmtId="0" fontId="6" fillId="0" borderId="0" xfId="225" applyFont="1" applyFill="1" applyAlignment="1">
      <alignment vertical="center"/>
    </xf>
    <xf numFmtId="0" fontId="8" fillId="0" borderId="0" xfId="0" applyFont="1" applyFill="1" applyAlignment="1"/>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6" fillId="0" borderId="2" xfId="225" applyFont="1" applyFill="1" applyBorder="1" applyAlignment="1">
      <alignment horizontal="center" vertical="center" wrapText="1"/>
    </xf>
    <xf numFmtId="49" fontId="8" fillId="0" borderId="2" xfId="893" applyNumberFormat="1" applyFont="1" applyFill="1" applyBorder="1" applyAlignment="1">
      <alignment horizontal="center" vertical="center" wrapText="1"/>
    </xf>
    <xf numFmtId="49" fontId="8" fillId="0" borderId="1" xfId="893" applyNumberFormat="1" applyFont="1" applyFill="1" applyBorder="1" applyAlignment="1">
      <alignment horizontal="center" vertical="center" wrapText="1"/>
    </xf>
    <xf numFmtId="49" fontId="6" fillId="0" borderId="1" xfId="893" applyNumberFormat="1" applyFont="1" applyFill="1" applyBorder="1" applyAlignment="1">
      <alignment horizontal="center" vertical="center" wrapText="1"/>
    </xf>
    <xf numFmtId="49" fontId="6" fillId="0" borderId="1" xfId="893" applyNumberFormat="1" applyFont="1" applyFill="1" applyBorder="1" applyAlignment="1">
      <alignment horizontal="center" vertical="center"/>
    </xf>
    <xf numFmtId="49" fontId="8" fillId="0" borderId="1" xfId="893" applyNumberFormat="1" applyFont="1" applyFill="1" applyBorder="1" applyAlignment="1">
      <alignment horizontal="center" vertical="center"/>
    </xf>
    <xf numFmtId="0" fontId="6" fillId="0" borderId="3" xfId="225" applyFont="1" applyFill="1" applyBorder="1" applyAlignment="1">
      <alignment horizontal="center" vertical="center" wrapText="1"/>
    </xf>
    <xf numFmtId="49" fontId="8" fillId="0" borderId="4" xfId="893" applyNumberFormat="1" applyFont="1" applyFill="1" applyBorder="1" applyAlignment="1">
      <alignment horizontal="center" vertical="center" wrapText="1"/>
    </xf>
    <xf numFmtId="49" fontId="6" fillId="0" borderId="1" xfId="889" applyNumberFormat="1" applyFont="1" applyFill="1" applyBorder="1" applyAlignment="1">
      <alignment horizontal="center" vertical="center" wrapText="1"/>
    </xf>
    <xf numFmtId="0" fontId="6" fillId="0" borderId="4" xfId="225"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4" xfId="0" applyFont="1" applyFill="1" applyBorder="1" applyAlignment="1">
      <alignment horizontal="center" vertical="center"/>
    </xf>
    <xf numFmtId="49" fontId="6" fillId="0" borderId="5" xfId="893"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6" fillId="0" borderId="6" xfId="893" applyNumberFormat="1" applyFont="1" applyFill="1" applyBorder="1" applyAlignment="1">
      <alignment horizontal="center" vertical="center" wrapText="1"/>
    </xf>
    <xf numFmtId="49" fontId="6" fillId="0" borderId="7" xfId="893" applyNumberFormat="1" applyFont="1" applyFill="1" applyBorder="1" applyAlignment="1">
      <alignment horizontal="center" vertical="center" wrapText="1"/>
    </xf>
    <xf numFmtId="49" fontId="6" fillId="0" borderId="8" xfId="893" applyNumberFormat="1" applyFont="1" applyFill="1" applyBorder="1" applyAlignment="1">
      <alignment horizontal="center" vertical="center" wrapText="1"/>
    </xf>
    <xf numFmtId="0" fontId="12" fillId="0" borderId="1" xfId="225" applyFont="1" applyFill="1" applyBorder="1" applyAlignment="1">
      <alignment horizontal="center" vertical="center" wrapText="1"/>
    </xf>
    <xf numFmtId="0" fontId="12" fillId="0" borderId="0" xfId="0" applyFont="1" applyFill="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194" fontId="20" fillId="0" borderId="2" xfId="0" applyNumberFormat="1" applyFont="1" applyFill="1" applyBorder="1" applyAlignment="1">
      <alignment horizontal="center" vertical="center" wrapText="1"/>
    </xf>
    <xf numFmtId="194" fontId="20"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194"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xf>
    <xf numFmtId="194" fontId="20" fillId="0" borderId="4"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3" fontId="14" fillId="0" borderId="0" xfId="0" applyNumberFormat="1" applyFont="1" applyFill="1" applyBorder="1" applyAlignment="1">
      <alignment vertical="center"/>
    </xf>
    <xf numFmtId="0" fontId="18" fillId="0" borderId="0" xfId="0" applyFont="1" applyFill="1" applyBorder="1" applyAlignment="1">
      <alignment horizontal="left" vertical="center"/>
    </xf>
    <xf numFmtId="3" fontId="1" fillId="0" borderId="0" xfId="0" applyNumberFormat="1" applyFont="1" applyFill="1" applyBorder="1" applyAlignment="1">
      <alignment horizontal="center"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3" fontId="20" fillId="0" borderId="0" xfId="0" applyNumberFormat="1" applyFont="1" applyFill="1" applyBorder="1" applyAlignment="1">
      <alignment horizontal="right" vertical="center" wrapText="1"/>
    </xf>
    <xf numFmtId="3" fontId="19" fillId="0" borderId="1" xfId="0" applyNumberFormat="1" applyFont="1" applyFill="1" applyBorder="1" applyAlignment="1">
      <alignment horizontal="center" vertical="center" wrapText="1"/>
    </xf>
    <xf numFmtId="0" fontId="19" fillId="0" borderId="1" xfId="0" applyFont="1" applyFill="1" applyBorder="1" applyAlignment="1">
      <alignment vertical="center"/>
    </xf>
    <xf numFmtId="0" fontId="20" fillId="0" borderId="1" xfId="0" applyFont="1" applyFill="1" applyBorder="1" applyAlignment="1">
      <alignment horizontal="center" vertical="center" wrapText="1"/>
    </xf>
    <xf numFmtId="3" fontId="20" fillId="0" borderId="1" xfId="0" applyNumberFormat="1" applyFont="1" applyFill="1" applyBorder="1" applyAlignment="1">
      <alignment horizontal="right" vertical="center" wrapText="1"/>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3" fontId="21" fillId="0" borderId="0" xfId="0" applyNumberFormat="1" applyFont="1" applyFill="1" applyBorder="1" applyAlignment="1">
      <alignment horizontal="lef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1"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15" fillId="0" borderId="0" xfId="0" applyNumberFormat="1" applyFont="1" applyFill="1" applyBorder="1" applyAlignment="1">
      <alignment vertical="center"/>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3" fontId="21" fillId="0" borderId="0" xfId="0" applyNumberFormat="1" applyFont="1" applyFill="1" applyBorder="1" applyAlignment="1">
      <alignment vertical="center" wrapText="1"/>
    </xf>
    <xf numFmtId="0" fontId="18" fillId="0" borderId="0" xfId="0" applyFont="1" applyFill="1" applyBorder="1" applyAlignment="1">
      <alignment vertical="center" wrapText="1"/>
    </xf>
    <xf numFmtId="3" fontId="18" fillId="0" borderId="0" xfId="0" applyNumberFormat="1"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3" fontId="20" fillId="0" borderId="1" xfId="0" applyNumberFormat="1" applyFont="1" applyFill="1" applyBorder="1" applyAlignment="1">
      <alignment vertical="center" wrapText="1"/>
    </xf>
    <xf numFmtId="3" fontId="24"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5" fillId="0" borderId="0" xfId="0" applyFont="1" applyFill="1" applyBorder="1" applyAlignment="1">
      <alignment vertical="center"/>
    </xf>
    <xf numFmtId="0" fontId="23" fillId="0" borderId="0" xfId="0" applyFont="1" applyFill="1" applyBorder="1" applyAlignment="1">
      <alignment vertical="center" wrapText="1"/>
    </xf>
    <xf numFmtId="3" fontId="23" fillId="0" borderId="0" xfId="0" applyNumberFormat="1" applyFont="1" applyFill="1" applyBorder="1" applyAlignment="1">
      <alignment vertical="center" wrapText="1"/>
    </xf>
    <xf numFmtId="3" fontId="18" fillId="0" borderId="0" xfId="0" applyNumberFormat="1" applyFont="1" applyFill="1" applyBorder="1" applyAlignment="1">
      <alignment horizontal="right" vertical="center" wrapText="1"/>
    </xf>
    <xf numFmtId="3" fontId="23" fillId="0" borderId="0" xfId="0" applyNumberFormat="1" applyFont="1" applyFill="1" applyBorder="1" applyAlignment="1">
      <alignment horizontal="left" vertical="center" wrapText="1"/>
    </xf>
    <xf numFmtId="0" fontId="18" fillId="0" borderId="0" xfId="0" applyFont="1" applyFill="1" applyBorder="1" applyAlignment="1">
      <alignment horizontal="right" vertical="center" wrapText="1"/>
    </xf>
    <xf numFmtId="3" fontId="26" fillId="0" borderId="1" xfId="0" applyNumberFormat="1" applyFont="1" applyFill="1" applyBorder="1" applyAlignment="1">
      <alignment vertical="center" wrapText="1"/>
    </xf>
    <xf numFmtId="3" fontId="26" fillId="0" borderId="1" xfId="0" applyNumberFormat="1" applyFont="1" applyFill="1" applyBorder="1" applyAlignment="1">
      <alignment horizontal="left" vertical="center" wrapText="1"/>
    </xf>
    <xf numFmtId="0" fontId="11" fillId="0" borderId="0" xfId="0" applyFont="1" applyFill="1" applyBorder="1" applyAlignment="1">
      <alignment vertical="center"/>
    </xf>
    <xf numFmtId="3" fontId="11" fillId="0" borderId="0" xfId="0" applyNumberFormat="1" applyFont="1" applyFill="1" applyBorder="1" applyAlignment="1">
      <alignment vertical="center"/>
    </xf>
    <xf numFmtId="0" fontId="27" fillId="0" borderId="0" xfId="0" applyFont="1" applyFill="1" applyBorder="1" applyAlignment="1">
      <alignment vertical="center"/>
    </xf>
    <xf numFmtId="0" fontId="28" fillId="0" borderId="1"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1" fillId="0" borderId="0" xfId="745" applyNumberFormat="1" applyFont="1" applyFill="1" applyAlignment="1" applyProtection="1">
      <alignment horizontal="center" vertical="center" wrapText="1"/>
    </xf>
    <xf numFmtId="0" fontId="18" fillId="0" borderId="0" xfId="0" applyFont="1" applyFill="1" applyBorder="1" applyAlignment="1">
      <alignment horizontal="center" vertical="center" wrapText="1"/>
    </xf>
    <xf numFmtId="0" fontId="28" fillId="0" borderId="1" xfId="0" applyFont="1" applyFill="1" applyBorder="1" applyAlignment="1">
      <alignment vertical="center" wrapText="1"/>
    </xf>
    <xf numFmtId="3" fontId="28" fillId="0" borderId="1" xfId="0" applyNumberFormat="1" applyFont="1" applyFill="1" applyBorder="1" applyAlignment="1">
      <alignment vertical="center" wrapText="1"/>
    </xf>
    <xf numFmtId="0" fontId="29" fillId="0" borderId="0" xfId="782" applyFont="1" applyFill="1" applyAlignment="1"/>
    <xf numFmtId="0" fontId="0" fillId="0" borderId="0" xfId="0" applyFill="1">
      <alignment vertical="center"/>
    </xf>
    <xf numFmtId="0" fontId="30" fillId="0" borderId="0" xfId="782" applyNumberFormat="1" applyFont="1" applyFill="1" applyAlignment="1" applyProtection="1">
      <alignment horizontal="center" vertical="center" wrapText="1"/>
    </xf>
    <xf numFmtId="0" fontId="11" fillId="0" borderId="0" xfId="560" applyFont="1" applyFill="1" applyAlignment="1" applyProtection="1">
      <alignment horizontal="left" vertical="center"/>
    </xf>
    <xf numFmtId="0" fontId="31" fillId="0" borderId="0" xfId="560" applyFont="1" applyFill="1" applyAlignment="1"/>
    <xf numFmtId="195" fontId="31" fillId="0" borderId="0" xfId="560" applyNumberFormat="1" applyFont="1" applyFill="1" applyAlignment="1"/>
    <xf numFmtId="196" fontId="32" fillId="0" borderId="0" xfId="560" applyNumberFormat="1" applyFont="1" applyFill="1" applyBorder="1" applyAlignment="1" applyProtection="1">
      <alignment horizontal="right" vertical="center"/>
    </xf>
    <xf numFmtId="2" fontId="28" fillId="0" borderId="1" xfId="799" applyNumberFormat="1" applyFont="1" applyFill="1" applyBorder="1" applyAlignment="1" applyProtection="1">
      <alignment horizontal="center" vertical="center" wrapText="1"/>
    </xf>
    <xf numFmtId="197" fontId="28" fillId="0" borderId="1" xfId="1012" applyNumberFormat="1" applyFont="1" applyFill="1" applyBorder="1" applyAlignment="1" applyProtection="1">
      <alignment horizontal="center" vertical="center" wrapText="1"/>
    </xf>
    <xf numFmtId="197" fontId="28" fillId="0" borderId="1" xfId="1012" applyNumberFormat="1" applyFont="1" applyFill="1" applyBorder="1" applyAlignment="1">
      <alignment horizontal="center" vertical="center" wrapText="1"/>
    </xf>
    <xf numFmtId="0" fontId="29" fillId="0" borderId="0" xfId="782" applyFont="1" applyFill="1" applyAlignment="1">
      <alignment horizontal="center" vertical="center"/>
    </xf>
    <xf numFmtId="49" fontId="28" fillId="0" borderId="1" xfId="801" applyNumberFormat="1" applyFont="1" applyFill="1" applyBorder="1" applyAlignment="1" applyProtection="1">
      <alignment horizontal="left" vertical="center" wrapText="1"/>
    </xf>
    <xf numFmtId="198" fontId="28" fillId="0" borderId="1" xfId="1" applyNumberFormat="1" applyFont="1" applyFill="1" applyBorder="1" applyAlignment="1">
      <alignment horizontal="right" vertical="center" wrapText="1"/>
    </xf>
    <xf numFmtId="199" fontId="28" fillId="0" borderId="1" xfId="3" applyNumberFormat="1" applyFont="1" applyFill="1" applyBorder="1" applyAlignment="1">
      <alignment horizontal="right" vertical="center" wrapText="1"/>
    </xf>
    <xf numFmtId="0" fontId="33" fillId="0" borderId="0" xfId="1011" applyFont="1" applyFill="1" applyAlignment="1">
      <alignment horizontal="center" vertical="center"/>
    </xf>
    <xf numFmtId="49" fontId="26" fillId="0" borderId="1" xfId="801" applyNumberFormat="1" applyFont="1" applyFill="1" applyBorder="1" applyAlignment="1" applyProtection="1">
      <alignment horizontal="left" vertical="center" wrapText="1"/>
    </xf>
    <xf numFmtId="198" fontId="26" fillId="0" borderId="1" xfId="1" applyNumberFormat="1" applyFont="1" applyFill="1" applyBorder="1" applyAlignment="1">
      <alignment horizontal="right" vertical="center" wrapText="1"/>
    </xf>
    <xf numFmtId="198" fontId="26" fillId="2" borderId="1" xfId="1" applyNumberFormat="1" applyFont="1" applyFill="1" applyBorder="1" applyAlignment="1">
      <alignment horizontal="right" vertical="center" wrapText="1"/>
    </xf>
    <xf numFmtId="199" fontId="26" fillId="0" borderId="1" xfId="3" applyNumberFormat="1" applyFont="1" applyFill="1" applyBorder="1" applyAlignment="1">
      <alignment horizontal="right" vertical="center" wrapText="1"/>
    </xf>
    <xf numFmtId="49" fontId="28" fillId="0" borderId="1" xfId="759" applyNumberFormat="1" applyFont="1" applyFill="1" applyBorder="1" applyAlignment="1" applyProtection="1">
      <alignment horizontal="distributed" vertical="center" wrapText="1"/>
    </xf>
    <xf numFmtId="198" fontId="28" fillId="0" borderId="1" xfId="801" applyNumberFormat="1" applyFont="1" applyFill="1" applyBorder="1" applyAlignment="1" applyProtection="1">
      <alignment horizontal="right" vertical="center" wrapText="1"/>
    </xf>
    <xf numFmtId="198" fontId="26" fillId="0" borderId="1" xfId="1" applyNumberFormat="1" applyFont="1" applyFill="1" applyBorder="1" applyAlignment="1" applyProtection="1">
      <alignment horizontal="right" vertical="center" wrapText="1"/>
    </xf>
    <xf numFmtId="198" fontId="29" fillId="0" borderId="0" xfId="782" applyNumberFormat="1" applyFont="1" applyFill="1" applyAlignment="1"/>
    <xf numFmtId="0" fontId="33" fillId="0" borderId="0" xfId="1011" applyFont="1" applyFill="1" applyBorder="1" applyAlignment="1">
      <alignment vertical="center"/>
    </xf>
    <xf numFmtId="0" fontId="29" fillId="0" borderId="0" xfId="782" applyFont="1" applyFill="1" applyBorder="1" applyAlignment="1"/>
    <xf numFmtId="0" fontId="29" fillId="0" borderId="0" xfId="782" applyFont="1" applyFill="1" applyAlignment="1">
      <alignment vertical="center"/>
    </xf>
    <xf numFmtId="0" fontId="26" fillId="0" borderId="0" xfId="782" applyFont="1" applyFill="1" applyAlignment="1" applyProtection="1">
      <alignment horizontal="left" vertical="center"/>
    </xf>
    <xf numFmtId="4" fontId="26" fillId="0" borderId="0" xfId="782" applyNumberFormat="1" applyFont="1" applyFill="1" applyAlignment="1" applyProtection="1">
      <alignment horizontal="right" vertical="center"/>
    </xf>
    <xf numFmtId="195" fontId="34" fillId="0" borderId="0" xfId="782" applyNumberFormat="1" applyFont="1" applyFill="1" applyAlignment="1">
      <alignment vertical="center"/>
    </xf>
    <xf numFmtId="0" fontId="26" fillId="0" borderId="0" xfId="782" applyFont="1" applyFill="1" applyAlignment="1">
      <alignment horizontal="right" vertical="center"/>
    </xf>
    <xf numFmtId="0" fontId="28" fillId="0" borderId="1" xfId="778" applyNumberFormat="1" applyFont="1" applyFill="1" applyBorder="1" applyAlignment="1" applyProtection="1">
      <alignment horizontal="center" vertical="center"/>
    </xf>
    <xf numFmtId="49" fontId="28" fillId="0" borderId="1" xfId="783" applyNumberFormat="1" applyFont="1" applyFill="1" applyBorder="1" applyAlignment="1" applyProtection="1">
      <alignment vertical="center" wrapText="1"/>
    </xf>
    <xf numFmtId="198" fontId="28" fillId="0" borderId="1" xfId="722" applyNumberFormat="1" applyFont="1" applyFill="1" applyBorder="1" applyAlignment="1">
      <alignment horizontal="right" vertical="center" wrapText="1"/>
    </xf>
    <xf numFmtId="198" fontId="28" fillId="0" borderId="1" xfId="951" applyNumberFormat="1" applyFont="1" applyFill="1" applyBorder="1" applyAlignment="1">
      <alignment horizontal="right" vertical="center" wrapText="1"/>
    </xf>
    <xf numFmtId="0" fontId="33" fillId="0" borderId="0" xfId="1011" applyFont="1" applyFill="1" applyAlignment="1">
      <alignment vertical="center"/>
    </xf>
    <xf numFmtId="49" fontId="26" fillId="0" borderId="1" xfId="783" applyNumberFormat="1" applyFont="1" applyFill="1" applyBorder="1" applyAlignment="1" applyProtection="1">
      <alignment vertical="center" wrapText="1"/>
    </xf>
    <xf numFmtId="198" fontId="26" fillId="0" borderId="1" xfId="951" applyNumberFormat="1" applyFont="1" applyFill="1" applyBorder="1" applyAlignment="1">
      <alignment horizontal="right" vertical="center" wrapText="1"/>
    </xf>
    <xf numFmtId="49" fontId="26" fillId="0" borderId="1" xfId="783" applyNumberFormat="1" applyFont="1" applyFill="1" applyBorder="1" applyAlignment="1" applyProtection="1">
      <alignment vertical="center"/>
    </xf>
    <xf numFmtId="198" fontId="3" fillId="0" borderId="1" xfId="0" applyNumberFormat="1" applyFont="1" applyFill="1" applyBorder="1" applyAlignment="1" applyProtection="1">
      <alignment horizontal="right" vertical="center" wrapText="1"/>
      <protection locked="0"/>
    </xf>
    <xf numFmtId="198" fontId="26" fillId="2" borderId="1" xfId="951" applyNumberFormat="1" applyFont="1" applyFill="1" applyBorder="1" applyAlignment="1">
      <alignment horizontal="right" vertical="center" wrapText="1"/>
    </xf>
    <xf numFmtId="197" fontId="10" fillId="0" borderId="1" xfId="954" applyNumberFormat="1" applyFont="1" applyFill="1" applyBorder="1" applyAlignment="1">
      <alignment vertical="center" wrapText="1"/>
    </xf>
    <xf numFmtId="198" fontId="11" fillId="0" borderId="1" xfId="954" applyNumberFormat="1" applyFont="1" applyFill="1" applyBorder="1" applyAlignment="1">
      <alignment vertical="center" wrapText="1"/>
    </xf>
    <xf numFmtId="49" fontId="11" fillId="0" borderId="1" xfId="759" applyNumberFormat="1" applyFont="1" applyFill="1" applyBorder="1" applyAlignment="1">
      <alignment horizontal="left" vertical="center" wrapText="1"/>
    </xf>
    <xf numFmtId="198" fontId="26" fillId="0" borderId="1" xfId="951" applyNumberFormat="1" applyFont="1" applyFill="1" applyBorder="1" applyAlignment="1">
      <alignment vertical="center" wrapText="1"/>
    </xf>
    <xf numFmtId="0" fontId="29" fillId="0" borderId="0" xfId="1012">
      <alignment vertical="center"/>
    </xf>
    <xf numFmtId="0" fontId="7" fillId="0" borderId="0" xfId="1012" applyFont="1" applyAlignment="1">
      <alignment horizontal="center" vertical="center" wrapText="1"/>
    </xf>
    <xf numFmtId="0" fontId="29" fillId="0" borderId="0" xfId="1012" applyFill="1">
      <alignment vertical="center"/>
    </xf>
    <xf numFmtId="0" fontId="2" fillId="0" borderId="0" xfId="0" applyFont="1" applyFill="1" applyAlignment="1">
      <alignment vertical="center"/>
    </xf>
    <xf numFmtId="0" fontId="35"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8" fillId="0" borderId="1" xfId="1015" applyFont="1" applyBorder="1" applyAlignment="1">
      <alignment horizontal="center" vertical="center"/>
    </xf>
    <xf numFmtId="49" fontId="28" fillId="0" borderId="1" xfId="0" applyNumberFormat="1" applyFont="1" applyFill="1" applyBorder="1" applyAlignment="1" applyProtection="1">
      <alignment vertical="center" wrapText="1"/>
    </xf>
    <xf numFmtId="198" fontId="26" fillId="0" borderId="1" xfId="1" applyNumberFormat="1" applyFont="1" applyBorder="1" applyAlignment="1">
      <alignment horizontal="right" vertical="center" wrapText="1"/>
    </xf>
    <xf numFmtId="0" fontId="26" fillId="0" borderId="1" xfId="51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6" fillId="0" borderId="1" xfId="1012" applyFont="1" applyFill="1" applyBorder="1">
      <alignment vertical="center"/>
    </xf>
    <xf numFmtId="0" fontId="26" fillId="0" borderId="9" xfId="1012" applyFont="1" applyBorder="1" applyAlignment="1">
      <alignment horizontal="left" vertical="center" wrapText="1"/>
    </xf>
    <xf numFmtId="0" fontId="11" fillId="0" borderId="1" xfId="1335" applyFont="1" applyFill="1" applyBorder="1" applyAlignment="1">
      <alignment horizontal="center" vertical="center"/>
    </xf>
    <xf numFmtId="0" fontId="29" fillId="3" borderId="0" xfId="1012" applyFill="1">
      <alignment vertical="center"/>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97" fontId="26" fillId="0" borderId="0" xfId="1013" applyNumberFormat="1" applyFont="1" applyFill="1" applyBorder="1" applyAlignment="1">
      <alignment horizontal="right" vertical="center"/>
    </xf>
    <xf numFmtId="0" fontId="28" fillId="0" borderId="1" xfId="1013" applyFont="1" applyFill="1" applyBorder="1" applyAlignment="1">
      <alignment horizontal="center" vertical="center"/>
    </xf>
    <xf numFmtId="0" fontId="0" fillId="0" borderId="0" xfId="0" applyFont="1" applyAlignment="1"/>
    <xf numFmtId="198" fontId="28" fillId="0" borderId="1" xfId="1012" applyNumberFormat="1" applyFont="1" applyFill="1" applyBorder="1" applyAlignment="1">
      <alignment horizontal="right" vertical="center" wrapText="1"/>
    </xf>
    <xf numFmtId="0" fontId="33" fillId="0" borderId="0" xfId="1011" applyFont="1">
      <alignment vertical="center"/>
    </xf>
    <xf numFmtId="198" fontId="26" fillId="0" borderId="1" xfId="1012" applyNumberFormat="1" applyFont="1" applyFill="1" applyBorder="1" applyAlignment="1">
      <alignment horizontal="right" vertical="center" wrapText="1"/>
    </xf>
    <xf numFmtId="199" fontId="26" fillId="0" borderId="1" xfId="1012" applyNumberFormat="1" applyFont="1" applyFill="1" applyBorder="1" applyAlignment="1">
      <alignment horizontal="right" vertical="center" wrapText="1"/>
    </xf>
    <xf numFmtId="199" fontId="26" fillId="0" borderId="1" xfId="1012" applyNumberFormat="1" applyFont="1" applyBorder="1" applyAlignment="1">
      <alignment horizontal="right" vertical="center" wrapText="1"/>
    </xf>
    <xf numFmtId="199" fontId="28" fillId="0" borderId="1" xfId="1012" applyNumberFormat="1" applyFont="1" applyFill="1" applyBorder="1" applyAlignment="1">
      <alignment horizontal="right" vertical="center" wrapText="1"/>
    </xf>
    <xf numFmtId="199" fontId="28" fillId="0" borderId="1" xfId="1012"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28" fillId="0" borderId="1" xfId="1012" applyFont="1" applyFill="1" applyBorder="1" applyAlignment="1">
      <alignment horizontal="distributed" vertical="center" wrapText="1"/>
    </xf>
    <xf numFmtId="0" fontId="28" fillId="0" borderId="1" xfId="510" applyNumberFormat="1" applyFont="1" applyFill="1" applyBorder="1" applyAlignment="1">
      <alignment horizontal="left" vertical="center" wrapText="1"/>
    </xf>
    <xf numFmtId="0" fontId="26" fillId="0" borderId="1" xfId="510"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0" fontId="28" fillId="0" borderId="1" xfId="1012"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0" fontId="11" fillId="0" borderId="0" xfId="0" applyFont="1" applyAlignment="1">
      <alignment horizontal="left" wrapText="1"/>
    </xf>
    <xf numFmtId="198" fontId="0" fillId="0" borderId="0" xfId="0" applyNumberFormat="1" applyAlignment="1"/>
    <xf numFmtId="41" fontId="0" fillId="0" borderId="0" xfId="0" applyNumberFormat="1" applyAlignment="1"/>
    <xf numFmtId="0" fontId="29" fillId="0" borderId="0" xfId="510" applyAlignment="1"/>
    <xf numFmtId="0" fontId="37" fillId="2" borderId="0" xfId="510" applyFont="1" applyFill="1" applyAlignment="1"/>
    <xf numFmtId="0" fontId="9" fillId="0" borderId="0" xfId="833" applyFont="1" applyAlignment="1">
      <alignment horizontal="center" vertical="center" shrinkToFit="1"/>
    </xf>
    <xf numFmtId="0" fontId="38" fillId="2" borderId="0" xfId="833" applyFont="1" applyFill="1" applyAlignment="1">
      <alignment horizontal="center" vertical="center" shrinkToFit="1"/>
    </xf>
    <xf numFmtId="0" fontId="11" fillId="0" borderId="0" xfId="833" applyFont="1" applyAlignment="1">
      <alignment horizontal="left" vertical="center" wrapText="1"/>
    </xf>
    <xf numFmtId="0" fontId="39" fillId="0" borderId="0" xfId="833" applyFont="1" applyFill="1" applyAlignment="1">
      <alignment horizontal="left" vertical="center" wrapText="1"/>
    </xf>
    <xf numFmtId="0" fontId="26" fillId="0" borderId="0" xfId="510" applyFont="1" applyAlignment="1">
      <alignment horizontal="right" vertical="center"/>
    </xf>
    <xf numFmtId="0" fontId="28" fillId="0" borderId="1" xfId="510" applyFont="1" applyFill="1" applyBorder="1" applyAlignment="1">
      <alignment horizontal="center" vertical="center" wrapText="1"/>
    </xf>
    <xf numFmtId="198" fontId="40" fillId="0" borderId="1" xfId="1" applyNumberFormat="1" applyFont="1" applyFill="1" applyBorder="1" applyAlignment="1">
      <alignment horizontal="right" vertical="center" wrapText="1"/>
    </xf>
    <xf numFmtId="0" fontId="32" fillId="0" borderId="1" xfId="0" applyFont="1" applyFill="1" applyBorder="1" applyAlignment="1" applyProtection="1">
      <alignment horizontal="right" vertical="center"/>
      <protection locked="0"/>
    </xf>
    <xf numFmtId="199" fontId="10" fillId="0" borderId="1" xfId="833" applyNumberFormat="1" applyFont="1" applyFill="1" applyBorder="1" applyAlignment="1">
      <alignment horizontal="right" vertical="center" wrapText="1"/>
    </xf>
    <xf numFmtId="0" fontId="32" fillId="2" borderId="1" xfId="0" applyFont="1" applyFill="1" applyBorder="1" applyAlignment="1" applyProtection="1">
      <alignment horizontal="right" vertical="center"/>
      <protection locked="0"/>
    </xf>
    <xf numFmtId="199" fontId="11" fillId="0" borderId="1" xfId="0" applyNumberFormat="1" applyFont="1" applyBorder="1" applyAlignment="1">
      <alignment horizontal="right" vertical="center" wrapText="1"/>
    </xf>
    <xf numFmtId="0" fontId="32" fillId="0" borderId="1" xfId="0" applyNumberFormat="1" applyFont="1" applyFill="1" applyBorder="1" applyAlignment="1" applyProtection="1">
      <alignment horizontal="right" vertical="center"/>
    </xf>
    <xf numFmtId="199" fontId="11" fillId="0" borderId="1" xfId="833" applyNumberFormat="1" applyFont="1" applyFill="1" applyBorder="1" applyAlignment="1">
      <alignment horizontal="right" vertical="center" wrapText="1"/>
    </xf>
    <xf numFmtId="3" fontId="32" fillId="2" borderId="1" xfId="0" applyNumberFormat="1" applyFont="1" applyFill="1" applyBorder="1" applyAlignment="1" applyProtection="1">
      <alignment horizontal="right" vertical="center" wrapText="1"/>
      <protection locked="0"/>
    </xf>
    <xf numFmtId="3" fontId="32" fillId="0" borderId="1" xfId="0" applyNumberFormat="1" applyFont="1" applyFill="1" applyBorder="1" applyAlignment="1" applyProtection="1">
      <alignment horizontal="right" vertical="center" wrapText="1"/>
      <protection locked="0"/>
    </xf>
    <xf numFmtId="199" fontId="11" fillId="0" borderId="1" xfId="0" applyNumberFormat="1" applyFont="1" applyFill="1" applyBorder="1" applyAlignment="1">
      <alignment horizontal="right" vertical="center" wrapText="1"/>
    </xf>
    <xf numFmtId="4" fontId="41" fillId="0" borderId="1" xfId="1333" applyNumberFormat="1" applyFont="1" applyFill="1" applyBorder="1" applyAlignment="1" applyProtection="1">
      <alignment horizontal="right" vertical="center"/>
    </xf>
    <xf numFmtId="4" fontId="42" fillId="0" borderId="1" xfId="1333" applyNumberFormat="1" applyFont="1" applyFill="1" applyBorder="1" applyAlignment="1" applyProtection="1">
      <alignment horizontal="right" vertical="center"/>
    </xf>
    <xf numFmtId="198" fontId="28" fillId="0" borderId="1" xfId="833" applyNumberFormat="1" applyFont="1" applyFill="1" applyBorder="1" applyAlignment="1">
      <alignment horizontal="right" vertical="center" wrapText="1"/>
    </xf>
    <xf numFmtId="198" fontId="26" fillId="0" borderId="1" xfId="833" applyNumberFormat="1" applyFont="1" applyFill="1" applyBorder="1" applyAlignment="1">
      <alignment horizontal="right" vertical="center" wrapText="1"/>
    </xf>
    <xf numFmtId="198" fontId="26" fillId="2" borderId="1" xfId="833" applyNumberFormat="1" applyFont="1" applyFill="1" applyBorder="1" applyAlignment="1">
      <alignment horizontal="right" vertical="center" wrapText="1"/>
    </xf>
    <xf numFmtId="198" fontId="28" fillId="2" borderId="1" xfId="1012" applyNumberFormat="1" applyFont="1" applyFill="1" applyBorder="1" applyAlignment="1">
      <alignment horizontal="right" vertical="center" wrapText="1"/>
    </xf>
    <xf numFmtId="198" fontId="26" fillId="2" borderId="1" xfId="1012" applyNumberFormat="1" applyFont="1" applyFill="1" applyBorder="1" applyAlignment="1">
      <alignment horizontal="right" vertical="center" wrapText="1"/>
    </xf>
    <xf numFmtId="198" fontId="26" fillId="0" borderId="1" xfId="1213" applyNumberFormat="1" applyFont="1" applyFill="1" applyBorder="1" applyAlignment="1">
      <alignment horizontal="right" vertical="center" wrapText="1"/>
    </xf>
    <xf numFmtId="198" fontId="28" fillId="0" borderId="1" xfId="1213" applyNumberFormat="1" applyFont="1" applyFill="1" applyBorder="1" applyAlignment="1">
      <alignment horizontal="right" vertical="center" wrapText="1"/>
    </xf>
    <xf numFmtId="199"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8"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left" vertical="center" wrapText="1"/>
    </xf>
    <xf numFmtId="198" fontId="28" fillId="0" borderId="1" xfId="0" applyNumberFormat="1" applyFont="1" applyFill="1" applyBorder="1" applyAlignment="1">
      <alignment horizontal="right" vertical="center" wrapText="1"/>
    </xf>
    <xf numFmtId="198" fontId="28" fillId="2" borderId="1" xfId="1" applyNumberFormat="1" applyFont="1" applyFill="1" applyBorder="1" applyAlignment="1">
      <alignment horizontal="right" vertical="center" wrapText="1"/>
    </xf>
    <xf numFmtId="0" fontId="26" fillId="0" borderId="0" xfId="510" applyFont="1" applyAlignment="1">
      <alignment horizontal="left" vertical="center" wrapText="1"/>
    </xf>
    <xf numFmtId="0" fontId="26" fillId="0" borderId="0" xfId="510" applyFont="1" applyFill="1" applyAlignment="1">
      <alignment horizontal="left" vertical="center" wrapText="1"/>
    </xf>
    <xf numFmtId="41" fontId="29" fillId="0" borderId="0" xfId="510" applyNumberFormat="1" applyAlignment="1"/>
    <xf numFmtId="198" fontId="29" fillId="0" borderId="0" xfId="510" applyNumberFormat="1" applyAlignment="1"/>
    <xf numFmtId="0" fontId="26" fillId="0" borderId="0" xfId="510" applyFont="1" applyAlignment="1"/>
    <xf numFmtId="0" fontId="29" fillId="0" borderId="0" xfId="510" applyFill="1" applyAlignment="1"/>
    <xf numFmtId="0" fontId="9" fillId="4" borderId="0" xfId="833" applyFont="1" applyFill="1" applyAlignment="1">
      <alignment horizontal="center" vertical="center" shrinkToFit="1"/>
    </xf>
    <xf numFmtId="0" fontId="43" fillId="4" borderId="0" xfId="833" applyFont="1" applyFill="1" applyAlignment="1">
      <alignment vertical="center" shrinkToFit="1"/>
    </xf>
    <xf numFmtId="0" fontId="11" fillId="4" borderId="0" xfId="833" applyFont="1" applyFill="1" applyAlignment="1">
      <alignment horizontal="left" vertical="center" wrapText="1"/>
    </xf>
    <xf numFmtId="0" fontId="26" fillId="4" borderId="0" xfId="510" applyFont="1" applyFill="1" applyAlignment="1">
      <alignment horizontal="right" vertical="center"/>
    </xf>
    <xf numFmtId="197" fontId="29" fillId="4" borderId="0" xfId="1013" applyNumberFormat="1" applyFont="1" applyFill="1" applyBorder="1" applyAlignment="1">
      <alignment vertical="center"/>
    </xf>
    <xf numFmtId="0" fontId="28" fillId="0" borderId="1" xfId="1013" applyFont="1" applyFill="1" applyBorder="1" applyAlignment="1">
      <alignment horizontal="distributed" vertical="center" wrapText="1" indent="3"/>
    </xf>
    <xf numFmtId="0" fontId="29" fillId="4" borderId="0" xfId="510" applyFill="1" applyAlignment="1"/>
    <xf numFmtId="41" fontId="10" fillId="0" borderId="1" xfId="0" applyNumberFormat="1" applyFont="1" applyFill="1" applyBorder="1" applyAlignment="1">
      <alignment horizontal="right" vertical="center" wrapText="1"/>
    </xf>
    <xf numFmtId="0" fontId="29" fillId="4" borderId="0" xfId="546" applyFill="1" applyAlignment="1"/>
    <xf numFmtId="41" fontId="26" fillId="0" borderId="1" xfId="1012" applyNumberFormat="1" applyFont="1" applyFill="1" applyBorder="1" applyAlignment="1">
      <alignment horizontal="right" vertical="center" wrapText="1"/>
    </xf>
    <xf numFmtId="41" fontId="26" fillId="0" borderId="1" xfId="1012" applyNumberFormat="1" applyFont="1" applyBorder="1" applyAlignment="1">
      <alignment horizontal="right" vertical="center" wrapText="1"/>
    </xf>
    <xf numFmtId="41" fontId="28" fillId="0" borderId="1" xfId="1012" applyNumberFormat="1" applyFont="1" applyFill="1" applyBorder="1" applyAlignment="1">
      <alignment horizontal="right" vertical="center" wrapText="1"/>
    </xf>
    <xf numFmtId="0" fontId="26" fillId="0" borderId="1" xfId="738" applyNumberFormat="1" applyFont="1" applyFill="1" applyBorder="1" applyAlignment="1">
      <alignment horizontal="left" vertical="center" wrapText="1"/>
    </xf>
    <xf numFmtId="0" fontId="28" fillId="0" borderId="1" xfId="1013" applyFont="1" applyFill="1" applyBorder="1" applyAlignment="1">
      <alignment horizontal="left" vertical="center" wrapText="1"/>
    </xf>
    <xf numFmtId="0" fontId="26" fillId="0" borderId="1" xfId="738" applyNumberFormat="1" applyFont="1" applyFill="1" applyBorder="1" applyAlignment="1">
      <alignment horizontal="left" vertical="center" wrapText="1" indent="2"/>
    </xf>
    <xf numFmtId="199" fontId="10" fillId="0" borderId="1" xfId="0" applyNumberFormat="1" applyFont="1" applyBorder="1" applyAlignment="1">
      <alignment horizontal="right" vertical="center" wrapText="1"/>
    </xf>
    <xf numFmtId="0" fontId="26" fillId="0" borderId="1" xfId="738" applyNumberFormat="1" applyFont="1" applyFill="1" applyBorder="1" applyAlignment="1">
      <alignment horizontal="left" vertical="center" wrapText="1" indent="1"/>
    </xf>
    <xf numFmtId="0" fontId="28" fillId="0" borderId="1" xfId="738" applyNumberFormat="1" applyFont="1" applyFill="1" applyBorder="1" applyAlignment="1">
      <alignment horizontal="left" vertical="center" wrapText="1"/>
    </xf>
    <xf numFmtId="41" fontId="29" fillId="0" borderId="0" xfId="510" applyNumberFormat="1" applyFill="1" applyAlignment="1"/>
    <xf numFmtId="196" fontId="26" fillId="0" borderId="0" xfId="745" applyNumberFormat="1" applyFont="1" applyFill="1" applyBorder="1" applyAlignment="1" applyProtection="1">
      <alignment horizontal="left" vertical="center"/>
    </xf>
    <xf numFmtId="0" fontId="26" fillId="0" borderId="0" xfId="510" applyFont="1" applyFill="1" applyBorder="1" applyAlignment="1">
      <alignment vertical="center"/>
    </xf>
    <xf numFmtId="0" fontId="26" fillId="0" borderId="0" xfId="510" applyFont="1" applyFill="1" applyAlignment="1">
      <alignment vertical="center"/>
    </xf>
    <xf numFmtId="196" fontId="31" fillId="0" borderId="0" xfId="745" applyNumberFormat="1" applyFont="1" applyFill="1" applyBorder="1" applyAlignment="1" applyProtection="1">
      <alignment horizontal="right" vertical="center"/>
    </xf>
    <xf numFmtId="197" fontId="28" fillId="0" borderId="1" xfId="1012" applyNumberFormat="1" applyFont="1" applyBorder="1" applyAlignment="1">
      <alignment horizontal="center" vertical="center" wrapText="1"/>
    </xf>
    <xf numFmtId="41" fontId="28" fillId="0" borderId="1" xfId="1213" applyNumberFormat="1" applyFont="1" applyFill="1" applyBorder="1" applyAlignment="1">
      <alignment horizontal="right" vertical="center" wrapText="1"/>
    </xf>
    <xf numFmtId="0" fontId="44" fillId="4" borderId="0" xfId="1011" applyFont="1" applyFill="1">
      <alignment vertical="center"/>
    </xf>
    <xf numFmtId="41" fontId="26" fillId="0" borderId="1" xfId="1213" applyNumberFormat="1" applyFont="1" applyFill="1" applyBorder="1" applyAlignment="1">
      <alignment horizontal="right" vertical="center" wrapText="1"/>
    </xf>
    <xf numFmtId="41" fontId="45"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6" fillId="0" borderId="1" xfId="833"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8"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46" fillId="0" borderId="0" xfId="0" applyFont="1" applyAlignment="1"/>
    <xf numFmtId="0" fontId="47" fillId="0" borderId="0" xfId="759" applyFont="1" applyFill="1" applyAlignment="1">
      <alignment horizontal="center" vertical="center"/>
    </xf>
    <xf numFmtId="0" fontId="46"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198" fontId="29" fillId="0"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26" fillId="0" borderId="1" xfId="0" applyNumberFormat="1" applyFont="1" applyFill="1" applyBorder="1" applyAlignment="1">
      <alignment vertical="center" wrapText="1"/>
    </xf>
    <xf numFmtId="199" fontId="26" fillId="0" borderId="1" xfId="3" applyNumberFormat="1" applyFont="1" applyFill="1" applyBorder="1" applyAlignment="1">
      <alignment vertical="center" wrapText="1"/>
    </xf>
    <xf numFmtId="0" fontId="11" fillId="0" borderId="1" xfId="0" applyFont="1" applyBorder="1" applyAlignment="1">
      <alignment horizontal="left" vertical="center" wrapText="1"/>
    </xf>
    <xf numFmtId="0" fontId="33" fillId="4" borderId="0" xfId="1011" applyFont="1" applyFill="1" applyAlignment="1">
      <alignment horizontal="center" vertical="center"/>
    </xf>
    <xf numFmtId="0" fontId="10" fillId="0" borderId="1" xfId="0" applyFont="1" applyFill="1" applyBorder="1" applyAlignment="1">
      <alignment horizontal="center" vertical="center" wrapText="1"/>
    </xf>
    <xf numFmtId="198" fontId="28" fillId="0" borderId="1" xfId="0" applyNumberFormat="1" applyFont="1" applyFill="1" applyBorder="1" applyAlignment="1">
      <alignment vertical="center" wrapText="1"/>
    </xf>
    <xf numFmtId="199" fontId="28" fillId="0" borderId="1" xfId="3" applyNumberFormat="1"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xf numFmtId="0" fontId="33" fillId="0" borderId="0" xfId="1012" applyFont="1" applyFill="1" applyProtection="1">
      <alignment vertical="center"/>
    </xf>
    <xf numFmtId="0" fontId="36" fillId="0" borderId="0" xfId="1012" applyFont="1" applyFill="1" applyAlignment="1" applyProtection="1">
      <alignment horizontal="center" vertical="center"/>
    </xf>
    <xf numFmtId="0" fontId="29" fillId="0" borderId="0" xfId="1012" applyFill="1" applyProtection="1">
      <alignment vertical="center"/>
    </xf>
    <xf numFmtId="0" fontId="29" fillId="0" borderId="0" xfId="1012" applyProtection="1">
      <alignment vertical="center"/>
    </xf>
    <xf numFmtId="0" fontId="36" fillId="0" borderId="0" xfId="1012" applyFont="1" applyProtection="1">
      <alignment vertical="center"/>
    </xf>
    <xf numFmtId="197" fontId="29" fillId="0" borderId="0" xfId="1012" applyNumberFormat="1" applyFill="1" applyProtection="1">
      <alignment vertical="center"/>
    </xf>
    <xf numFmtId="198" fontId="29" fillId="0" borderId="0" xfId="510" applyNumberFormat="1" applyFill="1" applyAlignment="1" applyProtection="1"/>
    <xf numFmtId="0" fontId="48" fillId="0" borderId="0" xfId="0" applyFont="1" applyFill="1" applyBorder="1" applyAlignment="1">
      <alignment horizontal="center" vertical="center"/>
    </xf>
    <xf numFmtId="0" fontId="48" fillId="0" borderId="0" xfId="0" applyFont="1" applyFill="1" applyAlignment="1">
      <alignment horizontal="center" vertical="center"/>
    </xf>
    <xf numFmtId="0" fontId="26" fillId="0" borderId="0" xfId="1012" applyFont="1" applyFill="1" applyProtection="1">
      <alignment vertical="center"/>
    </xf>
    <xf numFmtId="197" fontId="26" fillId="0" borderId="0" xfId="1012" applyNumberFormat="1" applyFont="1" applyFill="1" applyBorder="1" applyAlignment="1" applyProtection="1">
      <alignment horizontal="right" vertical="center"/>
    </xf>
    <xf numFmtId="198" fontId="33" fillId="0" borderId="0" xfId="510" applyNumberFormat="1" applyFont="1" applyFill="1" applyAlignment="1" applyProtection="1"/>
    <xf numFmtId="197" fontId="28" fillId="0" borderId="10" xfId="1012" applyNumberFormat="1" applyFont="1" applyFill="1" applyBorder="1" applyAlignment="1" applyProtection="1">
      <alignment horizontal="center" vertical="center" wrapText="1"/>
    </xf>
    <xf numFmtId="0" fontId="28" fillId="0" borderId="1" xfId="1012" applyFont="1" applyFill="1" applyBorder="1" applyAlignment="1" applyProtection="1">
      <alignment horizontal="distributed" vertical="center" wrapText="1" indent="3"/>
    </xf>
    <xf numFmtId="0" fontId="36" fillId="0" borderId="0" xfId="1012" applyFont="1" applyFill="1" applyAlignment="1" applyProtection="1">
      <alignment horizontal="center" vertical="center" wrapText="1"/>
    </xf>
    <xf numFmtId="0" fontId="10" fillId="2" borderId="1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199" fontId="26" fillId="0" borderId="1" xfId="3" applyNumberFormat="1" applyFont="1" applyFill="1" applyBorder="1" applyAlignment="1" applyProtection="1">
      <alignment horizontal="right" vertical="center" wrapText="1" shrinkToFit="1"/>
      <protection locked="0"/>
    </xf>
    <xf numFmtId="0" fontId="33" fillId="0" borderId="0" xfId="1011" applyFont="1" applyFill="1" applyProtection="1">
      <alignment vertical="center"/>
    </xf>
    <xf numFmtId="0" fontId="11" fillId="2" borderId="11"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0" fontId="11" fillId="2" borderId="1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0" fontId="10" fillId="2" borderId="11" xfId="0" applyNumberFormat="1" applyFont="1" applyFill="1" applyBorder="1" applyAlignment="1" applyProtection="1">
      <alignment horizontal="left" vertical="center"/>
    </xf>
    <xf numFmtId="199" fontId="28" fillId="0" borderId="1" xfId="3" applyNumberFormat="1" applyFont="1" applyFill="1" applyBorder="1" applyAlignment="1" applyProtection="1">
      <alignment horizontal="right" vertical="center" wrapText="1" shrinkToFit="1"/>
      <protection locked="0"/>
    </xf>
    <xf numFmtId="0" fontId="26" fillId="0" borderId="11" xfId="0" applyNumberFormat="1" applyFont="1" applyFill="1" applyBorder="1" applyAlignment="1" applyProtection="1">
      <alignment horizontal="left" vertical="center"/>
    </xf>
    <xf numFmtId="49" fontId="26" fillId="0" borderId="1" xfId="0" applyNumberFormat="1" applyFont="1" applyFill="1" applyBorder="1" applyAlignment="1" applyProtection="1">
      <alignment horizontal="left" vertical="center" wrapText="1" indent="3"/>
    </xf>
    <xf numFmtId="49" fontId="11" fillId="2" borderId="11" xfId="0" applyNumberFormat="1" applyFont="1" applyFill="1" applyBorder="1" applyAlignment="1" applyProtection="1">
      <alignment horizontal="left" vertical="center" wrapText="1"/>
    </xf>
    <xf numFmtId="49" fontId="26" fillId="0" borderId="11" xfId="0" applyNumberFormat="1" applyFont="1" applyFill="1" applyBorder="1" applyAlignment="1" applyProtection="1">
      <alignment horizontal="left" vertical="center" wrapText="1"/>
    </xf>
    <xf numFmtId="0" fontId="26" fillId="0" borderId="1" xfId="1012" applyFont="1" applyFill="1" applyBorder="1" applyAlignment="1" applyProtection="1">
      <alignment horizontal="left" vertical="center" wrapText="1" indent="2"/>
    </xf>
    <xf numFmtId="49" fontId="28" fillId="0" borderId="1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0" fontId="44" fillId="0" borderId="0" xfId="1011" applyFont="1" applyFill="1" applyProtection="1">
      <alignment vertical="center"/>
    </xf>
    <xf numFmtId="0" fontId="36" fillId="0" borderId="0" xfId="1012" applyFont="1" applyFill="1" applyProtection="1">
      <alignment vertical="center"/>
    </xf>
    <xf numFmtId="0" fontId="10" fillId="2" borderId="11" xfId="0" applyNumberFormat="1" applyFont="1" applyFill="1" applyBorder="1" applyAlignment="1" applyProtection="1">
      <alignment horizontal="left" vertical="center" wrapText="1"/>
    </xf>
    <xf numFmtId="0" fontId="11" fillId="2" borderId="1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49" fontId="49" fillId="2" borderId="11" xfId="0" applyNumberFormat="1" applyFont="1" applyFill="1" applyBorder="1" applyAlignment="1" applyProtection="1">
      <alignment horizontal="distributed" vertical="center"/>
    </xf>
    <xf numFmtId="49" fontId="49" fillId="0" borderId="1" xfId="0" applyNumberFormat="1" applyFont="1" applyFill="1" applyBorder="1" applyAlignment="1" applyProtection="1">
      <alignment horizontal="distributed" vertical="center" wrapText="1"/>
    </xf>
    <xf numFmtId="0" fontId="10" fillId="0" borderId="10" xfId="997" applyNumberFormat="1" applyFont="1" applyFill="1" applyBorder="1" applyAlignment="1" applyProtection="1">
      <alignment horizontal="left" vertical="center"/>
    </xf>
    <xf numFmtId="0" fontId="28" fillId="0" borderId="1" xfId="1012" applyFont="1" applyFill="1" applyBorder="1" applyAlignment="1" applyProtection="1">
      <alignment horizontal="left" vertical="center" wrapText="1"/>
    </xf>
    <xf numFmtId="3" fontId="28" fillId="0" borderId="1" xfId="0" applyNumberFormat="1" applyFont="1" applyFill="1" applyBorder="1" applyAlignment="1" applyProtection="1">
      <alignment horizontal="right" vertical="center"/>
    </xf>
    <xf numFmtId="0" fontId="28" fillId="4" borderId="1" xfId="1012" applyFont="1" applyFill="1" applyBorder="1" applyAlignment="1" applyProtection="1">
      <alignment horizontal="left" vertical="center" wrapText="1"/>
    </xf>
    <xf numFmtId="0" fontId="11" fillId="0" borderId="10" xfId="997" applyNumberFormat="1" applyFont="1" applyBorder="1" applyAlignment="1" applyProtection="1">
      <alignment horizontal="left" vertical="center"/>
    </xf>
    <xf numFmtId="0" fontId="26" fillId="4" borderId="1" xfId="1012" applyFont="1" applyFill="1" applyBorder="1" applyAlignment="1" applyProtection="1">
      <alignment horizontal="left" vertical="center" wrapText="1"/>
    </xf>
    <xf numFmtId="3" fontId="26" fillId="4" borderId="1" xfId="0" applyNumberFormat="1" applyFont="1" applyFill="1" applyBorder="1" applyAlignment="1" applyProtection="1">
      <alignment horizontal="right" vertical="center"/>
    </xf>
    <xf numFmtId="49" fontId="11" fillId="0" borderId="10" xfId="997" applyNumberFormat="1" applyFont="1" applyFill="1" applyBorder="1" applyAlignment="1" applyProtection="1">
      <alignment horizontal="left" vertical="center"/>
    </xf>
    <xf numFmtId="0" fontId="26" fillId="0" borderId="1" xfId="1012"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8" fillId="0" borderId="1" xfId="1011" applyFont="1" applyFill="1" applyBorder="1" applyAlignment="1" applyProtection="1">
      <alignment horizontal="left" vertical="center" wrapText="1"/>
    </xf>
    <xf numFmtId="3" fontId="28" fillId="0" borderId="1" xfId="0" applyNumberFormat="1" applyFont="1" applyFill="1" applyBorder="1" applyAlignment="1" applyProtection="1">
      <alignment horizontal="right" vertical="center"/>
      <protection locked="0"/>
    </xf>
    <xf numFmtId="0" fontId="29" fillId="0" borderId="10" xfId="1012" applyFill="1" applyBorder="1" applyAlignment="1" applyProtection="1">
      <alignment horizontal="left" vertical="center"/>
    </xf>
    <xf numFmtId="0" fontId="28" fillId="0" borderId="1" xfId="1012" applyFont="1" applyFill="1" applyBorder="1" applyAlignment="1" applyProtection="1">
      <alignment horizontal="distributed" vertical="center" wrapText="1" indent="1"/>
    </xf>
    <xf numFmtId="3" fontId="29" fillId="0" borderId="0" xfId="1012" applyNumberFormat="1" applyFill="1" applyProtection="1">
      <alignment vertical="center"/>
    </xf>
    <xf numFmtId="0" fontId="33" fillId="0" borderId="0" xfId="1012" applyFont="1">
      <alignment vertical="center"/>
    </xf>
    <xf numFmtId="0" fontId="36" fillId="0" borderId="0" xfId="1012" applyFont="1" applyAlignment="1">
      <alignment horizontal="center" vertical="center"/>
    </xf>
    <xf numFmtId="0" fontId="29" fillId="0" borderId="0" xfId="1012" applyFont="1">
      <alignment vertical="center"/>
    </xf>
    <xf numFmtId="197" fontId="29" fillId="0" borderId="0" xfId="1012" applyNumberFormat="1">
      <alignment vertical="center"/>
    </xf>
    <xf numFmtId="0" fontId="33" fillId="0" borderId="0" xfId="1012" applyFont="1" applyFill="1">
      <alignment vertical="center"/>
    </xf>
    <xf numFmtId="0" fontId="26" fillId="0" borderId="0" xfId="1012" applyFont="1" applyFill="1">
      <alignment vertical="center"/>
    </xf>
    <xf numFmtId="0" fontId="50" fillId="0" borderId="0" xfId="1012" applyFont="1" applyFill="1">
      <alignment vertical="center"/>
    </xf>
    <xf numFmtId="197" fontId="26" fillId="0" borderId="0" xfId="1012" applyNumberFormat="1" applyFont="1" applyFill="1" applyAlignment="1">
      <alignment horizontal="right" vertical="center"/>
    </xf>
    <xf numFmtId="197" fontId="28" fillId="0" borderId="10" xfId="1012" applyNumberFormat="1" applyFont="1" applyFill="1" applyBorder="1" applyAlignment="1">
      <alignment horizontal="center" vertical="center" wrapText="1"/>
    </xf>
    <xf numFmtId="0" fontId="28" fillId="0" borderId="1" xfId="1012" applyFont="1" applyFill="1" applyBorder="1" applyAlignment="1">
      <alignment horizontal="distributed" vertical="center" wrapText="1" indent="3"/>
    </xf>
    <xf numFmtId="0" fontId="51" fillId="0" borderId="0" xfId="1010" applyFont="1" applyFill="1" applyAlignment="1">
      <alignment vertical="center" wrapText="1"/>
    </xf>
    <xf numFmtId="0" fontId="33" fillId="0" borderId="0" xfId="1011" applyFont="1" applyFill="1">
      <alignment vertical="center"/>
    </xf>
    <xf numFmtId="199" fontId="28" fillId="0" borderId="1" xfId="3" applyNumberFormat="1" applyFont="1" applyFill="1" applyBorder="1" applyAlignment="1" applyProtection="1">
      <alignment horizontal="right" vertical="center" wrapText="1"/>
      <protection locked="0"/>
    </xf>
    <xf numFmtId="198" fontId="11" fillId="0" borderId="1" xfId="0" applyNumberFormat="1" applyFont="1" applyFill="1" applyBorder="1" applyAlignment="1" applyProtection="1">
      <alignment horizontal="right" vertical="center" wrapText="1"/>
      <protection locked="0"/>
    </xf>
    <xf numFmtId="199" fontId="26" fillId="0" borderId="1" xfId="3" applyNumberFormat="1" applyFont="1" applyFill="1" applyBorder="1" applyAlignment="1" applyProtection="1">
      <alignment horizontal="right" vertical="center" wrapText="1"/>
      <protection locked="0"/>
    </xf>
    <xf numFmtId="0" fontId="26" fillId="2" borderId="11" xfId="0" applyFont="1" applyFill="1" applyBorder="1" applyAlignment="1" applyProtection="1">
      <alignment vertical="center"/>
    </xf>
    <xf numFmtId="0" fontId="28" fillId="0" borderId="10" xfId="1012" applyFont="1" applyFill="1" applyBorder="1" applyAlignment="1">
      <alignment horizontal="left" vertical="center"/>
    </xf>
    <xf numFmtId="0" fontId="28" fillId="0" borderId="1" xfId="1011" applyFont="1" applyFill="1" applyBorder="1" applyAlignment="1">
      <alignment horizontal="left" vertical="center"/>
    </xf>
    <xf numFmtId="0" fontId="28" fillId="0" borderId="10" xfId="1012" applyFont="1" applyFill="1" applyBorder="1" applyAlignment="1" applyProtection="1">
      <alignment horizontal="left" vertical="center"/>
    </xf>
    <xf numFmtId="0" fontId="28" fillId="0" borderId="1" xfId="1011" applyFont="1" applyFill="1" applyBorder="1" applyAlignment="1" applyProtection="1">
      <alignment horizontal="left" vertical="center"/>
    </xf>
    <xf numFmtId="0" fontId="26" fillId="0" borderId="10" xfId="1012" applyFont="1" applyFill="1" applyBorder="1" applyAlignment="1" applyProtection="1">
      <alignment horizontal="left" vertical="center"/>
    </xf>
    <xf numFmtId="0" fontId="26" fillId="0" borderId="1" xfId="1012" applyFont="1" applyFill="1" applyBorder="1" applyAlignment="1" applyProtection="1">
      <alignment horizontal="left" vertical="center"/>
    </xf>
    <xf numFmtId="0" fontId="26" fillId="0" borderId="10" xfId="1012" applyFont="1" applyFill="1" applyBorder="1">
      <alignment vertical="center"/>
    </xf>
    <xf numFmtId="0" fontId="28" fillId="0" borderId="1" xfId="1012" applyFont="1" applyFill="1" applyBorder="1" applyAlignment="1">
      <alignment horizontal="distributed" vertical="center" indent="1"/>
    </xf>
    <xf numFmtId="3" fontId="29" fillId="0" borderId="0" xfId="1012" applyNumberFormat="1">
      <alignment vertical="center"/>
    </xf>
    <xf numFmtId="0" fontId="52" fillId="0" borderId="0" xfId="0" applyFont="1" applyFill="1" applyAlignment="1">
      <alignment vertical="center"/>
    </xf>
    <xf numFmtId="0" fontId="53" fillId="0" borderId="0" xfId="0" applyFont="1" applyFill="1" applyAlignment="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2" fillId="0" borderId="0" xfId="0" applyFont="1" applyFill="1" applyAlignment="1">
      <alignment horizontal="center" vertical="center"/>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lignment horizontal="left" vertical="center"/>
    </xf>
    <xf numFmtId="0" fontId="12" fillId="0" borderId="0" xfId="0" applyFont="1" applyFill="1" applyAlignment="1">
      <alignment horizontal="center" wrapText="1"/>
    </xf>
    <xf numFmtId="0" fontId="60" fillId="0" borderId="0" xfId="0" applyFont="1" applyFill="1" applyAlignment="1">
      <alignment wrapText="1"/>
    </xf>
    <xf numFmtId="0" fontId="60" fillId="0" borderId="0" xfId="0" applyFont="1" applyFill="1" applyAlignment="1"/>
    <xf numFmtId="0" fontId="42" fillId="0" borderId="0" xfId="0" applyFont="1" applyFill="1" applyAlignment="1">
      <alignment horizontal="right" vertical="center" wrapText="1"/>
    </xf>
    <xf numFmtId="0" fontId="61" fillId="0" borderId="1" xfId="0" applyFont="1" applyFill="1" applyBorder="1" applyAlignment="1" applyProtection="1">
      <alignment horizontal="center" vertical="center" wrapText="1"/>
      <protection locked="0"/>
    </xf>
    <xf numFmtId="0" fontId="6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53" fillId="0" borderId="1" xfId="0" applyFont="1" applyFill="1" applyBorder="1" applyAlignment="1" applyProtection="1">
      <alignment horizontal="center" vertical="center" wrapText="1"/>
      <protection locked="0"/>
    </xf>
    <xf numFmtId="0" fontId="62" fillId="0" borderId="1" xfId="0" applyFont="1" applyFill="1" applyBorder="1" applyAlignment="1" applyProtection="1">
      <alignment horizontal="center" vertical="center"/>
      <protection locked="0"/>
    </xf>
    <xf numFmtId="0" fontId="63" fillId="0" borderId="1" xfId="0" applyFont="1" applyFill="1" applyBorder="1" applyAlignment="1" applyProtection="1">
      <alignment horizontal="center" vertical="center"/>
      <protection locked="0"/>
    </xf>
    <xf numFmtId="0" fontId="63" fillId="0" borderId="1" xfId="0" applyFont="1" applyFill="1" applyBorder="1" applyAlignment="1">
      <alignment horizontal="center" vertical="center"/>
    </xf>
    <xf numFmtId="200" fontId="52" fillId="0" borderId="1" xfId="0" applyNumberFormat="1" applyFont="1" applyFill="1" applyBorder="1" applyAlignment="1">
      <alignment vertical="center"/>
    </xf>
    <xf numFmtId="201" fontId="64" fillId="0" borderId="1" xfId="0" applyNumberFormat="1" applyFont="1" applyFill="1" applyBorder="1" applyAlignment="1">
      <alignment horizontal="center" vertical="center"/>
    </xf>
    <xf numFmtId="201" fontId="64" fillId="0" borderId="0" xfId="0" applyNumberFormat="1" applyFont="1" applyFill="1" applyAlignment="1">
      <alignment horizontal="center" vertical="center"/>
    </xf>
    <xf numFmtId="201" fontId="64" fillId="0" borderId="0" xfId="0" applyNumberFormat="1" applyFont="1" applyFill="1" applyAlignment="1">
      <alignment horizontal="right" vertical="center"/>
    </xf>
    <xf numFmtId="10" fontId="48"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0" fontId="65" fillId="0" borderId="12" xfId="0" applyFont="1" applyFill="1" applyBorder="1" applyAlignment="1">
      <alignment horizontal="center" vertical="center"/>
    </xf>
    <xf numFmtId="10" fontId="11" fillId="0" borderId="0" xfId="0" applyNumberFormat="1" applyFont="1" applyAlignment="1">
      <alignment horizontal="right"/>
    </xf>
    <xf numFmtId="0" fontId="28" fillId="0" borderId="2" xfId="1015" applyFont="1" applyBorder="1" applyAlignment="1">
      <alignment horizontal="center" vertical="center"/>
    </xf>
    <xf numFmtId="0" fontId="28" fillId="0" borderId="10" xfId="1015" applyFont="1" applyBorder="1" applyAlignment="1">
      <alignment horizontal="center" vertical="center"/>
    </xf>
    <xf numFmtId="10" fontId="28" fillId="0" borderId="5" xfId="1015" applyNumberFormat="1" applyFont="1" applyBorder="1" applyAlignment="1">
      <alignment horizontal="center" vertical="center"/>
    </xf>
    <xf numFmtId="0" fontId="28" fillId="0" borderId="4" xfId="1015" applyFont="1" applyBorder="1" applyAlignment="1">
      <alignment horizontal="center" vertical="center"/>
    </xf>
    <xf numFmtId="10" fontId="28" fillId="0" borderId="1" xfId="1015" applyNumberFormat="1" applyFont="1" applyBorder="1" applyAlignment="1">
      <alignment horizontal="center" vertical="center"/>
    </xf>
    <xf numFmtId="49" fontId="28" fillId="0" borderId="1" xfId="783" applyNumberFormat="1" applyFont="1" applyFill="1" applyBorder="1" applyAlignment="1" applyProtection="1">
      <alignment horizontal="center" vertical="center"/>
    </xf>
    <xf numFmtId="0" fontId="66" fillId="0" borderId="1" xfId="0" applyFont="1" applyFill="1" applyBorder="1" applyAlignment="1">
      <alignment horizontal="right" vertical="center"/>
    </xf>
    <xf numFmtId="0" fontId="66" fillId="0" borderId="1" xfId="0" applyFont="1" applyFill="1" applyBorder="1" applyAlignment="1">
      <alignment vertical="center"/>
    </xf>
    <xf numFmtId="10" fontId="66" fillId="0" borderId="1" xfId="0" applyNumberFormat="1" applyFont="1" applyFill="1" applyBorder="1" applyAlignment="1">
      <alignment vertical="center"/>
    </xf>
    <xf numFmtId="49" fontId="67" fillId="0" borderId="1" xfId="783" applyNumberFormat="1" applyFont="1" applyFill="1" applyBorder="1" applyAlignment="1" applyProtection="1">
      <alignment vertical="center"/>
    </xf>
    <xf numFmtId="0" fontId="55" fillId="0" borderId="1" xfId="0" applyFont="1" applyFill="1" applyBorder="1" applyAlignment="1">
      <alignment horizontal="right" vertical="center"/>
    </xf>
    <xf numFmtId="0" fontId="55" fillId="0" borderId="1" xfId="0" applyFont="1" applyFill="1" applyBorder="1" applyAlignment="1">
      <alignment vertical="center"/>
    </xf>
    <xf numFmtId="10" fontId="55" fillId="0" borderId="1" xfId="0" applyNumberFormat="1" applyFont="1" applyFill="1" applyBorder="1" applyAlignment="1">
      <alignment vertical="center"/>
    </xf>
    <xf numFmtId="49" fontId="68" fillId="0" borderId="1" xfId="783" applyNumberFormat="1" applyFont="1" applyFill="1" applyBorder="1" applyAlignment="1" applyProtection="1">
      <alignment vertical="center"/>
    </xf>
    <xf numFmtId="0" fontId="56" fillId="0" borderId="1" xfId="0" applyFont="1" applyFill="1" applyBorder="1" applyAlignment="1">
      <alignment horizontal="right" vertical="center"/>
    </xf>
    <xf numFmtId="0" fontId="56" fillId="0" borderId="1" xfId="0" applyFont="1" applyFill="1" applyBorder="1" applyAlignment="1">
      <alignment vertical="center"/>
    </xf>
    <xf numFmtId="10" fontId="56" fillId="0" borderId="1" xfId="0" applyNumberFormat="1" applyFont="1" applyFill="1" applyBorder="1" applyAlignment="1">
      <alignment vertical="center"/>
    </xf>
    <xf numFmtId="0" fontId="5" fillId="0" borderId="0" xfId="0" applyFont="1" applyFill="1" applyAlignment="1">
      <alignment horizontal="left" vertical="top" wrapText="1"/>
    </xf>
    <xf numFmtId="0" fontId="69" fillId="0" borderId="0" xfId="913" applyFont="1" applyAlignment="1"/>
    <xf numFmtId="0" fontId="11" fillId="0" borderId="0" xfId="0" applyFont="1" applyAlignment="1">
      <alignment horizontal="right" vertical="center"/>
    </xf>
    <xf numFmtId="0" fontId="28" fillId="0" borderId="1" xfId="1015" applyFont="1" applyBorder="1" applyAlignment="1">
      <alignment horizontal="center" vertical="center" wrapText="1"/>
    </xf>
    <xf numFmtId="0" fontId="28" fillId="0" borderId="1" xfId="0" applyFont="1" applyBorder="1" applyAlignment="1">
      <alignment horizontal="left" vertical="center"/>
    </xf>
    <xf numFmtId="198" fontId="28" fillId="0" borderId="1" xfId="1" applyNumberFormat="1" applyFont="1" applyBorder="1" applyAlignment="1">
      <alignment horizontal="right" vertical="center" wrapText="1"/>
    </xf>
    <xf numFmtId="0" fontId="11" fillId="0" borderId="1" xfId="1334" applyFont="1" applyBorder="1" applyAlignment="1">
      <alignment horizontal="left" vertical="center"/>
    </xf>
    <xf numFmtId="198" fontId="11" fillId="0" borderId="1" xfId="0" applyNumberFormat="1" applyFont="1" applyBorder="1" applyAlignment="1">
      <alignment horizontal="right" vertical="center" wrapText="1"/>
    </xf>
    <xf numFmtId="0" fontId="29" fillId="0" borderId="1" xfId="1012" applyFont="1" applyFill="1" applyBorder="1">
      <alignment vertical="center"/>
    </xf>
    <xf numFmtId="0" fontId="29" fillId="0" borderId="1" xfId="1012" applyFont="1" applyBorder="1">
      <alignment vertical="center"/>
    </xf>
    <xf numFmtId="197" fontId="29" fillId="0" borderId="1" xfId="1012" applyNumberFormat="1" applyFont="1" applyBorder="1">
      <alignment vertical="center"/>
    </xf>
    <xf numFmtId="0" fontId="29" fillId="0" borderId="1" xfId="1012" applyFill="1" applyBorder="1">
      <alignment vertical="center"/>
    </xf>
    <xf numFmtId="198" fontId="29" fillId="0" borderId="1" xfId="1012" applyNumberFormat="1" applyBorder="1">
      <alignment vertical="center"/>
    </xf>
    <xf numFmtId="197" fontId="29" fillId="0" borderId="1" xfId="1012" applyNumberFormat="1" applyBorder="1">
      <alignment vertical="center"/>
    </xf>
    <xf numFmtId="0" fontId="29" fillId="0" borderId="1" xfId="1012" applyBorder="1">
      <alignment vertical="center"/>
    </xf>
    <xf numFmtId="0" fontId="29" fillId="0" borderId="9" xfId="1012" applyBorder="1" applyAlignment="1">
      <alignment horizontal="left" vertical="center" wrapText="1"/>
    </xf>
    <xf numFmtId="0" fontId="70" fillId="0" borderId="0" xfId="759" applyFont="1" applyAlignment="1">
      <alignment horizontal="center" vertical="center"/>
    </xf>
    <xf numFmtId="0" fontId="0" fillId="0" borderId="0" xfId="759" applyFont="1" applyAlignment="1">
      <alignment horizontal="right"/>
    </xf>
    <xf numFmtId="197" fontId="28" fillId="0" borderId="13" xfId="1012" applyNumberFormat="1" applyFont="1" applyBorder="1" applyAlignment="1">
      <alignment horizontal="center" vertical="center" wrapText="1"/>
    </xf>
    <xf numFmtId="198" fontId="29" fillId="4"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5"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71" fillId="0" borderId="1" xfId="916" applyFont="1" applyFill="1" applyBorder="1" applyAlignment="1">
      <alignment horizontal="left" vertical="center" wrapText="1"/>
    </xf>
    <xf numFmtId="198" fontId="11" fillId="0" borderId="5"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0" fontId="53" fillId="0" borderId="1" xfId="0" applyNumberFormat="1" applyFont="1" applyFill="1" applyBorder="1" applyAlignment="1">
      <alignment horizontal="center" vertical="center" wrapText="1"/>
    </xf>
    <xf numFmtId="0" fontId="11" fillId="0" borderId="0" xfId="0" applyFont="1" applyFill="1" applyAlignment="1">
      <alignment horizontal="left" wrapText="1"/>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8" fillId="0" borderId="1" xfId="0" applyFont="1" applyBorder="1" applyAlignment="1">
      <alignment horizontal="center" vertical="center" wrapText="1"/>
    </xf>
    <xf numFmtId="202" fontId="10" fillId="0" borderId="1" xfId="762" applyNumberFormat="1" applyFont="1" applyFill="1" applyBorder="1" applyAlignment="1">
      <alignment horizontal="left" vertical="center"/>
    </xf>
    <xf numFmtId="198" fontId="10" fillId="0" borderId="1" xfId="762" applyNumberFormat="1" applyFont="1" applyFill="1" applyBorder="1" applyAlignment="1">
      <alignment horizontal="right" vertical="center" wrapText="1"/>
    </xf>
    <xf numFmtId="202" fontId="11" fillId="0" borderId="1" xfId="762" applyNumberFormat="1" applyFont="1" applyFill="1" applyBorder="1" applyAlignment="1">
      <alignment horizontal="left" vertical="center"/>
    </xf>
    <xf numFmtId="198" fontId="11" fillId="0" borderId="1" xfId="762" applyNumberFormat="1" applyFont="1" applyFill="1" applyBorder="1" applyAlignment="1">
      <alignment horizontal="right" vertical="center" wrapText="1"/>
    </xf>
    <xf numFmtId="198" fontId="26" fillId="0" borderId="1" xfId="0" applyNumberFormat="1" applyFont="1" applyBorder="1" applyAlignment="1">
      <alignment horizontal="right" vertical="center" wrapText="1"/>
    </xf>
    <xf numFmtId="0" fontId="10" fillId="0" borderId="1" xfId="762" applyFont="1" applyFill="1" applyBorder="1" applyAlignment="1">
      <alignment horizontal="center" vertical="center"/>
    </xf>
    <xf numFmtId="0" fontId="29" fillId="0" borderId="0" xfId="510" applyFill="1" applyAlignment="1" applyProtection="1"/>
    <xf numFmtId="0" fontId="7" fillId="0" borderId="0" xfId="1012" applyFont="1" applyFill="1" applyAlignment="1" applyProtection="1">
      <alignment horizontal="center" vertical="center" wrapText="1"/>
    </xf>
    <xf numFmtId="0" fontId="27" fillId="0" borderId="0" xfId="1012" applyFont="1">
      <alignment vertical="center"/>
    </xf>
    <xf numFmtId="0" fontId="29" fillId="0" borderId="0" xfId="1012" applyFont="1" applyFill="1">
      <alignment vertical="center"/>
    </xf>
    <xf numFmtId="0" fontId="29" fillId="0" borderId="0" xfId="1012" applyFont="1" applyFill="1" applyProtection="1">
      <alignment vertical="center"/>
    </xf>
    <xf numFmtId="0" fontId="29" fillId="0" borderId="0" xfId="1012" applyFill="1" applyAlignment="1" applyProtection="1">
      <alignment vertical="center" wrapText="1"/>
    </xf>
    <xf numFmtId="0" fontId="1" fillId="0" borderId="0" xfId="510" applyFont="1" applyFill="1" applyAlignment="1" applyProtection="1">
      <alignment horizontal="center" vertical="center"/>
    </xf>
    <xf numFmtId="0" fontId="11" fillId="0" borderId="0" xfId="1012" applyFont="1" applyFill="1" applyAlignment="1" applyProtection="1">
      <alignment horizontal="left" vertical="center"/>
    </xf>
    <xf numFmtId="0" fontId="50" fillId="0" borderId="0" xfId="1012" applyFont="1" applyFill="1" applyProtection="1">
      <alignment vertical="center"/>
    </xf>
    <xf numFmtId="198" fontId="28" fillId="0" borderId="14" xfId="510" applyNumberFormat="1" applyFont="1" applyFill="1" applyBorder="1" applyAlignment="1" applyProtection="1">
      <alignment horizontal="center" vertical="center" wrapText="1"/>
    </xf>
    <xf numFmtId="0" fontId="28" fillId="0" borderId="1" xfId="1012" applyFont="1" applyFill="1" applyBorder="1" applyAlignment="1" applyProtection="1">
      <alignment horizontal="center" vertical="center" wrapText="1"/>
    </xf>
    <xf numFmtId="199" fontId="26" fillId="0" borderId="5" xfId="3" applyNumberFormat="1" applyFont="1" applyFill="1" applyBorder="1" applyAlignment="1" applyProtection="1">
      <alignment horizontal="right" vertical="center" wrapText="1"/>
    </xf>
    <xf numFmtId="0" fontId="7" fillId="0" borderId="0" xfId="1012" applyFont="1" applyAlignment="1" applyProtection="1">
      <alignment horizontal="center" vertical="center" wrapText="1"/>
    </xf>
    <xf numFmtId="0" fontId="28" fillId="0" borderId="11" xfId="0" applyFont="1" applyFill="1" applyBorder="1" applyAlignment="1" applyProtection="1">
      <alignment horizontal="left" vertical="center"/>
    </xf>
    <xf numFmtId="49" fontId="28" fillId="0" borderId="1" xfId="0" applyNumberFormat="1" applyFont="1" applyFill="1" applyBorder="1" applyAlignment="1" applyProtection="1">
      <alignment horizontal="left" vertical="center" wrapText="1"/>
      <protection locked="0"/>
    </xf>
    <xf numFmtId="198" fontId="28" fillId="0" borderId="1" xfId="0" applyNumberFormat="1" applyFont="1" applyFill="1" applyBorder="1" applyAlignment="1" applyProtection="1">
      <alignment horizontal="right" vertical="center" wrapText="1"/>
      <protection locked="0"/>
    </xf>
    <xf numFmtId="199" fontId="28" fillId="0" borderId="1" xfId="3" applyNumberFormat="1" applyFont="1" applyFill="1" applyBorder="1" applyAlignment="1" applyProtection="1">
      <alignment horizontal="right" vertical="center" wrapText="1" shrinkToFit="1"/>
    </xf>
    <xf numFmtId="0" fontId="33" fillId="0" borderId="0" xfId="1011" applyFont="1" applyFill="1" applyAlignment="1" applyProtection="1">
      <alignment horizontal="center" vertical="center"/>
    </xf>
    <xf numFmtId="0" fontId="26" fillId="0" borderId="11" xfId="0" applyFont="1" applyFill="1" applyBorder="1" applyAlignment="1" applyProtection="1">
      <alignment horizontal="left" vertical="center"/>
    </xf>
    <xf numFmtId="49" fontId="26" fillId="0" borderId="1" xfId="0" applyNumberFormat="1" applyFont="1" applyFill="1" applyBorder="1" applyAlignment="1" applyProtection="1">
      <alignment horizontal="left" vertical="center" wrapText="1" indent="2"/>
      <protection locked="0"/>
    </xf>
    <xf numFmtId="198" fontId="26" fillId="0" borderId="1" xfId="0" applyNumberFormat="1" applyFont="1" applyFill="1" applyBorder="1" applyAlignment="1" applyProtection="1">
      <alignment horizontal="right" vertical="center" wrapText="1"/>
      <protection locked="0"/>
    </xf>
    <xf numFmtId="199" fontId="26" fillId="0" borderId="1" xfId="3" applyNumberFormat="1" applyFont="1" applyFill="1" applyBorder="1" applyAlignment="1" applyProtection="1">
      <alignment horizontal="right" vertical="center" wrapText="1" shrinkToFit="1"/>
    </xf>
    <xf numFmtId="49" fontId="26" fillId="0" borderId="1" xfId="0" applyNumberFormat="1" applyFont="1" applyFill="1" applyBorder="1" applyAlignment="1" applyProtection="1">
      <alignment horizontal="left" vertical="center" wrapText="1" indent="3"/>
      <protection locked="0"/>
    </xf>
    <xf numFmtId="0" fontId="26" fillId="0" borderId="11" xfId="0" applyNumberFormat="1" applyFont="1" applyFill="1" applyBorder="1" applyAlignment="1" applyProtection="1">
      <alignment horizontal="left" vertical="center"/>
      <protection locked="0"/>
    </xf>
    <xf numFmtId="0" fontId="26" fillId="0" borderId="11" xfId="0" applyFont="1" applyFill="1" applyBorder="1" applyAlignment="1" applyProtection="1">
      <alignment horizontal="left" vertical="center"/>
      <protection locked="0"/>
    </xf>
    <xf numFmtId="49" fontId="26" fillId="5" borderId="1" xfId="0" applyNumberFormat="1" applyFont="1" applyFill="1" applyBorder="1" applyAlignment="1" applyProtection="1">
      <alignment horizontal="left" vertical="center" wrapText="1" indent="3"/>
      <protection locked="0"/>
    </xf>
    <xf numFmtId="49" fontId="26" fillId="6" borderId="1" xfId="0" applyNumberFormat="1" applyFont="1" applyFill="1" applyBorder="1" applyAlignment="1" applyProtection="1">
      <alignment horizontal="left" vertical="center" wrapText="1" indent="3"/>
      <protection locked="0"/>
    </xf>
    <xf numFmtId="49" fontId="26" fillId="6" borderId="1" xfId="0" applyNumberFormat="1" applyFont="1" applyFill="1" applyBorder="1" applyAlignment="1" applyProtection="1">
      <alignment horizontal="left" vertical="center" wrapText="1" indent="2"/>
      <protection locked="0"/>
    </xf>
    <xf numFmtId="0" fontId="28" fillId="0" borderId="11" xfId="0" applyNumberFormat="1" applyFont="1" applyFill="1" applyBorder="1" applyAlignment="1" applyProtection="1">
      <alignment horizontal="left" vertical="center"/>
    </xf>
    <xf numFmtId="0" fontId="26" fillId="0" borderId="11" xfId="0" applyNumberFormat="1" applyFont="1" applyFill="1" applyBorder="1" applyAlignment="1" applyProtection="1">
      <alignment horizontal="left" vertical="center" wrapText="1"/>
    </xf>
    <xf numFmtId="49" fontId="26" fillId="0" borderId="1" xfId="0" applyNumberFormat="1" applyFont="1" applyFill="1" applyBorder="1" applyAlignment="1" applyProtection="1">
      <alignment horizontal="left" vertical="center" indent="3"/>
      <protection locked="0"/>
    </xf>
    <xf numFmtId="49" fontId="26" fillId="0" borderId="11" xfId="0" applyNumberFormat="1" applyFont="1" applyFill="1" applyBorder="1" applyAlignment="1" applyProtection="1">
      <alignment horizontal="left" vertical="center" wrapText="1"/>
      <protection locked="0"/>
    </xf>
    <xf numFmtId="0" fontId="26" fillId="0" borderId="11" xfId="0" applyNumberFormat="1" applyFont="1" applyFill="1" applyBorder="1" applyAlignment="1" applyProtection="1">
      <alignment horizontal="left" vertical="center" wrapText="1"/>
      <protection locked="0"/>
    </xf>
    <xf numFmtId="49" fontId="26" fillId="7" borderId="1" xfId="0" applyNumberFormat="1" applyFont="1" applyFill="1" applyBorder="1" applyAlignment="1" applyProtection="1">
      <alignment horizontal="left" vertical="center" wrapText="1" indent="3"/>
      <protection locked="0"/>
    </xf>
    <xf numFmtId="49" fontId="26" fillId="7" borderId="1" xfId="0" applyNumberFormat="1" applyFont="1" applyFill="1" applyBorder="1" applyAlignment="1" applyProtection="1">
      <alignment horizontal="left" vertical="center" wrapText="1" indent="2"/>
      <protection locked="0"/>
    </xf>
    <xf numFmtId="49" fontId="26" fillId="5" borderId="1" xfId="0" applyNumberFormat="1" applyFont="1" applyFill="1" applyBorder="1" applyAlignment="1" applyProtection="1">
      <alignment horizontal="left" vertical="center" wrapText="1" indent="2"/>
      <protection locked="0"/>
    </xf>
    <xf numFmtId="49" fontId="28" fillId="0" borderId="11" xfId="0" applyNumberFormat="1" applyFont="1" applyFill="1" applyBorder="1" applyAlignment="1" applyProtection="1">
      <alignment horizontal="distributed" vertical="center"/>
    </xf>
    <xf numFmtId="49" fontId="28" fillId="0" borderId="1" xfId="0" applyNumberFormat="1" applyFont="1" applyFill="1" applyBorder="1" applyAlignment="1" applyProtection="1">
      <alignment horizontal="distributed" vertical="center" wrapText="1"/>
      <protection locked="0"/>
    </xf>
    <xf numFmtId="0" fontId="26" fillId="0" borderId="0" xfId="1012" applyFont="1" applyFill="1" applyAlignment="1" applyProtection="1">
      <alignment horizontal="left" vertical="top" wrapText="1"/>
    </xf>
    <xf numFmtId="0" fontId="34" fillId="0" borderId="0" xfId="1012" applyFont="1" applyFill="1" applyAlignment="1" applyProtection="1">
      <alignment horizontal="left" vertical="top"/>
    </xf>
    <xf numFmtId="0" fontId="26" fillId="0" borderId="0" xfId="1012" applyFont="1" applyFill="1" applyAlignment="1" applyProtection="1">
      <alignment horizontal="left" vertical="center"/>
    </xf>
    <xf numFmtId="0" fontId="29" fillId="0" borderId="0" xfId="1012" applyAlignment="1" applyProtection="1">
      <alignment vertical="center" wrapText="1"/>
    </xf>
    <xf numFmtId="0" fontId="26" fillId="0" borderId="0" xfId="1012" applyFont="1" applyFill="1" applyAlignment="1" applyProtection="1">
      <alignment vertical="center" wrapText="1"/>
    </xf>
    <xf numFmtId="0" fontId="0" fillId="0" borderId="0" xfId="0" applyAlignment="1" applyProtection="1"/>
    <xf numFmtId="0" fontId="28" fillId="0" borderId="0" xfId="1012" applyFont="1" applyFill="1" applyAlignment="1">
      <alignment horizontal="center" vertical="center" wrapText="1"/>
    </xf>
    <xf numFmtId="0" fontId="72" fillId="0" borderId="0" xfId="0" applyFont="1" applyFill="1" applyAlignment="1"/>
    <xf numFmtId="0" fontId="29" fillId="4" borderId="0" xfId="1011" applyFill="1">
      <alignment vertical="center"/>
    </xf>
    <xf numFmtId="0" fontId="29" fillId="0" borderId="0" xfId="1011" applyFill="1">
      <alignment vertical="center"/>
    </xf>
    <xf numFmtId="0" fontId="1" fillId="0" borderId="0" xfId="1012" applyFont="1" applyFill="1" applyAlignment="1" applyProtection="1">
      <alignment horizontal="center" vertical="center"/>
    </xf>
    <xf numFmtId="0" fontId="0" fillId="0" borderId="0" xfId="0" applyFill="1" applyAlignment="1" applyProtection="1"/>
    <xf numFmtId="0" fontId="26" fillId="0" borderId="0" xfId="1012" applyFont="1" applyFill="1" applyAlignment="1">
      <alignment horizontal="left" vertical="center"/>
    </xf>
    <xf numFmtId="197" fontId="26" fillId="0" borderId="0" xfId="1012" applyNumberFormat="1" applyFont="1" applyFill="1" applyBorder="1" applyAlignment="1">
      <alignment horizontal="right" vertical="center"/>
    </xf>
    <xf numFmtId="197" fontId="28" fillId="0" borderId="10" xfId="1012" applyNumberFormat="1" applyFont="1" applyFill="1" applyBorder="1" applyAlignment="1">
      <alignment vertical="center" wrapText="1"/>
    </xf>
    <xf numFmtId="0" fontId="28" fillId="0" borderId="10" xfId="1012" applyNumberFormat="1" applyFont="1" applyFill="1" applyBorder="1" applyAlignment="1">
      <alignment horizontal="left" vertical="center"/>
    </xf>
    <xf numFmtId="0" fontId="28" fillId="0" borderId="1" xfId="1012" applyNumberFormat="1" applyFont="1" applyFill="1" applyBorder="1" applyAlignment="1">
      <alignment vertical="center" wrapText="1"/>
    </xf>
    <xf numFmtId="0" fontId="26" fillId="0" borderId="10" xfId="1012" applyNumberFormat="1" applyFont="1" applyFill="1" applyBorder="1" applyAlignment="1">
      <alignment horizontal="left" vertical="center"/>
    </xf>
    <xf numFmtId="0" fontId="26" fillId="0" borderId="1" xfId="1012" applyFont="1" applyFill="1" applyBorder="1" applyAlignment="1">
      <alignment horizontal="left" vertical="center" wrapText="1"/>
    </xf>
    <xf numFmtId="198" fontId="26" fillId="0" borderId="1" xfId="1" applyNumberFormat="1" applyFont="1" applyFill="1" applyBorder="1" applyAlignment="1" applyProtection="1">
      <alignment horizontal="right" vertical="center" wrapText="1"/>
      <protection locked="0"/>
    </xf>
    <xf numFmtId="0" fontId="26" fillId="4" borderId="10" xfId="1012" applyNumberFormat="1" applyFont="1" applyFill="1" applyBorder="1" applyAlignment="1">
      <alignment horizontal="left" vertical="center"/>
    </xf>
    <xf numFmtId="0" fontId="26" fillId="4" borderId="1" xfId="1012" applyFont="1" applyFill="1" applyBorder="1" applyAlignment="1">
      <alignment horizontal="left" vertical="center" wrapText="1"/>
    </xf>
    <xf numFmtId="0" fontId="44" fillId="0" borderId="0" xfId="1011" applyFont="1" applyFill="1" applyAlignment="1">
      <alignment horizontal="center" vertical="center"/>
    </xf>
    <xf numFmtId="0" fontId="26" fillId="0" borderId="10" xfId="1012" applyNumberFormat="1" applyFont="1" applyFill="1" applyBorder="1" applyAlignment="1">
      <alignment horizontal="left" vertical="top" wrapText="1"/>
    </xf>
    <xf numFmtId="0" fontId="26" fillId="0" borderId="1" xfId="1012" applyNumberFormat="1" applyFont="1" applyFill="1" applyBorder="1" applyAlignment="1">
      <alignment vertical="center" wrapText="1"/>
    </xf>
    <xf numFmtId="0" fontId="26" fillId="0" borderId="10" xfId="1012" applyFont="1" applyFill="1" applyBorder="1" applyAlignment="1">
      <alignment horizontal="left" vertical="center"/>
    </xf>
    <xf numFmtId="0" fontId="28" fillId="0" borderId="10" xfId="1012" applyFont="1" applyFill="1" applyBorder="1" applyAlignment="1">
      <alignment horizontal="distributed" vertical="center"/>
    </xf>
    <xf numFmtId="49" fontId="28" fillId="0" borderId="1" xfId="0" applyNumberFormat="1" applyFont="1" applyFill="1" applyBorder="1" applyAlignment="1" applyProtection="1">
      <alignment horizontal="distributed" vertical="center" wrapText="1"/>
    </xf>
    <xf numFmtId="198" fontId="28" fillId="0" borderId="1" xfId="1" applyNumberFormat="1" applyFont="1" applyFill="1" applyBorder="1" applyAlignment="1" applyProtection="1">
      <alignment horizontal="right" vertical="center" wrapText="1"/>
      <protection locked="0"/>
    </xf>
    <xf numFmtId="0" fontId="28" fillId="0" borderId="10" xfId="1012" applyNumberFormat="1" applyFont="1" applyFill="1" applyBorder="1" applyAlignment="1" applyProtection="1">
      <alignment horizontal="left" vertical="center"/>
    </xf>
    <xf numFmtId="0" fontId="28" fillId="0" borderId="1" xfId="1012" applyNumberFormat="1" applyFont="1" applyFill="1" applyBorder="1" applyAlignment="1" applyProtection="1">
      <alignment vertical="center" wrapText="1"/>
    </xf>
    <xf numFmtId="0" fontId="26" fillId="0" borderId="1" xfId="1012" applyFont="1" applyFill="1" applyBorder="1" applyAlignment="1" applyProtection="1">
      <alignment horizontal="left" vertical="center" wrapText="1" indent="1"/>
    </xf>
    <xf numFmtId="0" fontId="26" fillId="4" borderId="10" xfId="1011" applyFont="1" applyFill="1" applyBorder="1" applyAlignment="1" applyProtection="1">
      <alignment horizontal="left" vertical="center"/>
    </xf>
    <xf numFmtId="0" fontId="26" fillId="4" borderId="1" xfId="1011" applyFont="1" applyFill="1" applyBorder="1" applyAlignment="1" applyProtection="1">
      <alignment horizontal="left" vertical="center" wrapText="1"/>
    </xf>
    <xf numFmtId="198" fontId="26" fillId="4" borderId="1" xfId="1" applyNumberFormat="1" applyFont="1" applyFill="1" applyBorder="1" applyAlignment="1">
      <alignment horizontal="right" vertical="center" wrapText="1"/>
    </xf>
    <xf numFmtId="198" fontId="26" fillId="4" borderId="1" xfId="1" applyNumberFormat="1" applyFont="1" applyFill="1" applyBorder="1" applyAlignment="1" applyProtection="1">
      <alignment horizontal="right" vertical="center" wrapText="1"/>
      <protection locked="0"/>
    </xf>
    <xf numFmtId="0" fontId="26" fillId="0" borderId="1" xfId="1011" applyFont="1" applyFill="1" applyBorder="1" applyAlignment="1" applyProtection="1">
      <alignment horizontal="left" vertical="center" wrapText="1"/>
    </xf>
    <xf numFmtId="0" fontId="44" fillId="0" borderId="10" xfId="1012" applyFont="1" applyFill="1" applyBorder="1" applyAlignment="1">
      <alignment horizontal="distributed" vertical="center"/>
    </xf>
    <xf numFmtId="0" fontId="28" fillId="0" borderId="1" xfId="1012" applyFont="1" applyFill="1" applyBorder="1" applyAlignment="1">
      <alignment horizontal="distributed" vertical="center" wrapText="1" indent="2"/>
    </xf>
    <xf numFmtId="198" fontId="29" fillId="0" borderId="0" xfId="1012" applyNumberFormat="1" applyFill="1">
      <alignment vertical="center"/>
    </xf>
    <xf numFmtId="0" fontId="0" fillId="0" borderId="0" xfId="1012" applyFont="1" applyFill="1">
      <alignment vertical="center"/>
    </xf>
    <xf numFmtId="197" fontId="28" fillId="0" borderId="14" xfId="1012" applyNumberFormat="1" applyFont="1" applyFill="1" applyBorder="1" applyAlignment="1">
      <alignment horizontal="center" vertical="center" wrapText="1"/>
    </xf>
    <xf numFmtId="0" fontId="28" fillId="0" borderId="1" xfId="1012" applyFont="1" applyFill="1" applyBorder="1" applyAlignment="1">
      <alignment horizontal="center" vertical="center" wrapText="1"/>
    </xf>
    <xf numFmtId="197" fontId="28" fillId="0" borderId="0" xfId="1012" applyNumberFormat="1" applyFont="1" applyFill="1" applyAlignment="1">
      <alignment horizontal="center" vertical="center" wrapText="1"/>
    </xf>
    <xf numFmtId="198" fontId="26" fillId="0" borderId="1" xfId="1022" applyNumberFormat="1" applyFont="1" applyFill="1" applyBorder="1" applyAlignment="1" applyProtection="1">
      <alignment vertical="center" wrapText="1"/>
    </xf>
    <xf numFmtId="199" fontId="26" fillId="0" borderId="1" xfId="3" applyNumberFormat="1" applyFont="1" applyFill="1" applyBorder="1" applyAlignment="1" applyProtection="1">
      <alignment vertical="center" wrapText="1"/>
      <protection locked="0"/>
    </xf>
    <xf numFmtId="49" fontId="26" fillId="0" borderId="1" xfId="1022" applyNumberFormat="1" applyFont="1" applyFill="1" applyBorder="1" applyAlignment="1" applyProtection="1">
      <alignment horizontal="left" vertical="center" wrapText="1"/>
    </xf>
    <xf numFmtId="0" fontId="28" fillId="0" borderId="1" xfId="1012" applyFont="1" applyFill="1" applyBorder="1" applyAlignment="1">
      <alignment vertical="center" wrapText="1"/>
    </xf>
    <xf numFmtId="0" fontId="26" fillId="0" borderId="1" xfId="1012" applyNumberFormat="1" applyFont="1" applyFill="1" applyBorder="1" applyAlignment="1">
      <alignment horizontal="left" vertical="center" wrapText="1"/>
    </xf>
    <xf numFmtId="0" fontId="26" fillId="0" borderId="10" xfId="1011" applyFont="1" applyFill="1" applyBorder="1" applyAlignment="1">
      <alignment horizontal="left" vertical="center"/>
    </xf>
    <xf numFmtId="0" fontId="28" fillId="0" borderId="1" xfId="1012" applyNumberFormat="1" applyFont="1" applyFill="1" applyBorder="1" applyAlignment="1">
      <alignment horizontal="left" vertical="center" wrapText="1"/>
    </xf>
    <xf numFmtId="0" fontId="73" fillId="0" borderId="0" xfId="1012" applyFont="1" applyFill="1">
      <alignment vertical="center"/>
    </xf>
    <xf numFmtId="3" fontId="29" fillId="0" borderId="0" xfId="1012" applyNumberFormat="1" applyFill="1">
      <alignment vertical="center"/>
    </xf>
    <xf numFmtId="0" fontId="28" fillId="4" borderId="0" xfId="1012" applyFont="1" applyFill="1" applyAlignment="1" applyProtection="1">
      <alignment horizontal="center" vertical="center" wrapText="1"/>
    </xf>
    <xf numFmtId="0" fontId="72" fillId="0" borderId="0" xfId="0" applyFont="1" applyAlignment="1" applyProtection="1"/>
    <xf numFmtId="0" fontId="26" fillId="4" borderId="0" xfId="1012" applyFont="1" applyFill="1" applyProtection="1">
      <alignment vertical="center"/>
    </xf>
    <xf numFmtId="0" fontId="29" fillId="4" borderId="0" xfId="1011" applyFill="1" applyProtection="1">
      <alignment vertical="center"/>
    </xf>
    <xf numFmtId="0" fontId="29" fillId="4" borderId="0" xfId="1012" applyFill="1" applyProtection="1">
      <alignment vertical="center"/>
    </xf>
    <xf numFmtId="197" fontId="29" fillId="4" borderId="0" xfId="1012" applyNumberFormat="1" applyFill="1" applyProtection="1">
      <alignment vertical="center"/>
    </xf>
    <xf numFmtId="0" fontId="74" fillId="4" borderId="0" xfId="1012" applyFont="1" applyFill="1" applyProtection="1">
      <alignment vertical="center"/>
    </xf>
    <xf numFmtId="197" fontId="28" fillId="0" borderId="0" xfId="1012" applyNumberFormat="1" applyFont="1" applyFill="1" applyAlignment="1" applyProtection="1">
      <alignment horizontal="center" vertical="center" wrapText="1"/>
    </xf>
    <xf numFmtId="0" fontId="26" fillId="0" borderId="10" xfId="1012" applyNumberFormat="1" applyFont="1" applyFill="1" applyBorder="1" applyAlignment="1" applyProtection="1">
      <alignment horizontal="left" vertical="center"/>
    </xf>
    <xf numFmtId="0" fontId="44" fillId="0" borderId="0" xfId="1011" applyFont="1" applyFill="1" applyAlignment="1" applyProtection="1">
      <alignment horizontal="center" vertical="center"/>
    </xf>
    <xf numFmtId="0" fontId="26" fillId="0" borderId="10" xfId="1012" applyNumberFormat="1" applyFont="1" applyFill="1" applyBorder="1" applyAlignment="1" applyProtection="1">
      <alignment horizontal="left" vertical="top" wrapText="1"/>
    </xf>
    <xf numFmtId="0" fontId="26" fillId="0" borderId="1" xfId="1012" applyNumberFormat="1" applyFont="1" applyFill="1" applyBorder="1" applyAlignment="1" applyProtection="1">
      <alignment vertical="center" wrapText="1"/>
    </xf>
    <xf numFmtId="0" fontId="28" fillId="0" borderId="10" xfId="1012" applyFont="1" applyFill="1" applyBorder="1" applyAlignment="1" applyProtection="1">
      <alignment horizontal="distributed" vertical="center"/>
    </xf>
    <xf numFmtId="0" fontId="26" fillId="0" borderId="10" xfId="1011" applyFont="1" applyFill="1" applyBorder="1" applyAlignment="1" applyProtection="1">
      <alignment horizontal="left" vertical="center"/>
    </xf>
    <xf numFmtId="0" fontId="44" fillId="0" borderId="10" xfId="1012" applyFont="1" applyFill="1" applyBorder="1" applyAlignment="1" applyProtection="1">
      <alignment horizontal="distributed" vertical="center"/>
    </xf>
    <xf numFmtId="0" fontId="28" fillId="0" borderId="1" xfId="1012" applyNumberFormat="1" applyFont="1" applyFill="1" applyBorder="1" applyAlignment="1" applyProtection="1">
      <alignment horizontal="distributed" vertical="center"/>
    </xf>
    <xf numFmtId="3" fontId="29" fillId="4" borderId="0" xfId="1012" applyNumberFormat="1" applyFill="1" applyProtection="1">
      <alignment vertical="center"/>
    </xf>
  </cellXfs>
  <cellStyles count="133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 33" xfId="1334"/>
    <cellStyle name="常规 35" xfId="1335"/>
    <cellStyle name="常规_2007年云南省向人大报送政府收支预算表格式编制过程表 3" xfId="1336"/>
    <cellStyle name="常规 39" xfId="1337"/>
  </cellStyles>
  <dxfs count="5">
    <dxf>
      <font>
        <color indexed="9"/>
      </font>
    </dxf>
    <dxf>
      <font>
        <b val="1"/>
        <i val="0"/>
      </font>
    </dxf>
    <dxf>
      <font>
        <color indexed="10"/>
      </font>
    </dxf>
    <dxf>
      <font>
        <b val="0"/>
        <color indexed="9"/>
      </font>
    </dxf>
    <dxf>
      <font>
        <b val="0"/>
        <i val="0"/>
        <color indexed="9"/>
      </font>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4.xml"/><Relationship Id="rId38" Type="http://schemas.openxmlformats.org/officeDocument/2006/relationships/externalLink" Target="externalLinks/externalLink3.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3;&#21439;2024&#24180;&#22320;&#26041;&#36130;&#25919;&#39044;&#31639;&#25191;&#34892;&#24773;&#20917;2025&#24180;&#22320;&#26041;&#36130;&#25919;&#39044;&#31639;&#65288;2025.2.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044;&#31639;&#36164;&#26009;\2025&#24180;&#39044;&#31639;\&#25253;&#21578;&#35831;&#31034;\&#25253;&#21578;\2025&#24180;&#39044;&#31639;&#31995;&#32479;&#23548;&#20986;&#34920;\2025&#24180;&#19968;&#33324;&#20844;&#20849;&#39044;&#31639;&#25903;&#20986;&#65288;&#21151;&#33021;&#20998;&#31867;&#23548;&#2098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地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地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校验表"/>
      <sheetName val="01-1"/>
      <sheetName val="01-2"/>
      <sheetName val="02"/>
      <sheetName val="03"/>
      <sheetName val="04"/>
      <sheetName val="05"/>
      <sheetName val="06"/>
      <sheetName val="07"/>
      <sheetName val="08"/>
      <sheetName val="09"/>
      <sheetName val="10-1"/>
      <sheetName val="10-2"/>
      <sheetName val="11"/>
      <sheetName val="12-1"/>
      <sheetName val="12-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地方"/>
    </sheetNames>
    <sheetDataSet>
      <sheetData sheetId="0">
        <row r="8">
          <cell r="B8">
            <v>45706</v>
          </cell>
        </row>
      </sheetData>
      <sheetData sheetId="1"/>
      <sheetData sheetId="2"/>
      <sheetData sheetId="3"/>
      <sheetData sheetId="4"/>
      <sheetData sheetId="5">
        <row r="1">
          <cell r="B1" t="str">
            <v>2024年云县地方一般公共预算支出执行情况表</v>
          </cell>
        </row>
        <row r="2">
          <cell r="B2" t="str">
            <v>表二</v>
          </cell>
        </row>
        <row r="3">
          <cell r="A3" t="str">
            <v>科目编码</v>
          </cell>
          <cell r="B3" t="str">
            <v>项目</v>
          </cell>
          <cell r="C3" t="str">
            <v>2023年
决算数</v>
          </cell>
          <cell r="D3" t="str">
            <v>2024年</v>
          </cell>
        </row>
        <row r="4">
          <cell r="D4" t="str">
            <v>预算数</v>
          </cell>
          <cell r="E4" t="str">
            <v>执行数</v>
          </cell>
        </row>
        <row r="5">
          <cell r="A5">
            <v>201</v>
          </cell>
          <cell r="B5" t="str">
            <v>一、一般公共服务</v>
          </cell>
          <cell r="C5">
            <v>19200</v>
          </cell>
          <cell r="D5">
            <v>19734</v>
          </cell>
          <cell r="E5">
            <v>17507</v>
          </cell>
        </row>
        <row r="6">
          <cell r="A6">
            <v>20101</v>
          </cell>
          <cell r="B6" t="str">
            <v>人大事务</v>
          </cell>
          <cell r="C6">
            <v>948</v>
          </cell>
          <cell r="D6">
            <v>1119</v>
          </cell>
          <cell r="E6">
            <v>969</v>
          </cell>
        </row>
        <row r="7">
          <cell r="A7">
            <v>2010101</v>
          </cell>
          <cell r="B7" t="str">
            <v>行政运行</v>
          </cell>
          <cell r="C7">
            <v>742</v>
          </cell>
          <cell r="D7">
            <v>803</v>
          </cell>
          <cell r="E7">
            <v>777</v>
          </cell>
        </row>
        <row r="8">
          <cell r="A8">
            <v>2010102</v>
          </cell>
          <cell r="B8" t="str">
            <v>一般行政管理事务</v>
          </cell>
          <cell r="C8">
            <v>0</v>
          </cell>
          <cell r="D8">
            <v>18</v>
          </cell>
          <cell r="E8">
            <v>0</v>
          </cell>
        </row>
        <row r="9">
          <cell r="A9">
            <v>2010103</v>
          </cell>
          <cell r="B9" t="str">
            <v>机关服务</v>
          </cell>
          <cell r="C9">
            <v>0</v>
          </cell>
          <cell r="D9">
            <v>0</v>
          </cell>
          <cell r="E9">
            <v>0</v>
          </cell>
        </row>
        <row r="10">
          <cell r="A10">
            <v>2010104</v>
          </cell>
          <cell r="B10" t="str">
            <v>人大会议</v>
          </cell>
          <cell r="C10">
            <v>74</v>
          </cell>
          <cell r="D10">
            <v>10</v>
          </cell>
          <cell r="E10">
            <v>0</v>
          </cell>
        </row>
        <row r="11">
          <cell r="A11">
            <v>2010105</v>
          </cell>
          <cell r="B11" t="str">
            <v>人大立法</v>
          </cell>
          <cell r="C11">
            <v>0</v>
          </cell>
          <cell r="D11">
            <v>0</v>
          </cell>
          <cell r="E11">
            <v>0</v>
          </cell>
        </row>
        <row r="12">
          <cell r="A12">
            <v>2010106</v>
          </cell>
          <cell r="B12" t="str">
            <v>人大监督</v>
          </cell>
          <cell r="C12">
            <v>0</v>
          </cell>
          <cell r="D12">
            <v>0</v>
          </cell>
          <cell r="E12">
            <v>0</v>
          </cell>
        </row>
        <row r="13">
          <cell r="A13">
            <v>2010107</v>
          </cell>
          <cell r="B13" t="str">
            <v>人大代表履职能力提升</v>
          </cell>
          <cell r="C13">
            <v>0</v>
          </cell>
          <cell r="D13">
            <v>0</v>
          </cell>
          <cell r="E13">
            <v>5</v>
          </cell>
        </row>
        <row r="14">
          <cell r="A14">
            <v>2010108</v>
          </cell>
          <cell r="B14" t="str">
            <v>代表工作</v>
          </cell>
          <cell r="C14">
            <v>120</v>
          </cell>
          <cell r="D14">
            <v>259</v>
          </cell>
          <cell r="E14">
            <v>186</v>
          </cell>
        </row>
        <row r="15">
          <cell r="A15">
            <v>2010109</v>
          </cell>
          <cell r="B15" t="str">
            <v>人大信访工作</v>
          </cell>
          <cell r="C15">
            <v>0</v>
          </cell>
          <cell r="D15">
            <v>0</v>
          </cell>
          <cell r="E15">
            <v>0</v>
          </cell>
        </row>
        <row r="16">
          <cell r="A16">
            <v>2010150</v>
          </cell>
          <cell r="B16" t="str">
            <v>事业运行</v>
          </cell>
          <cell r="C16">
            <v>12</v>
          </cell>
          <cell r="D16">
            <v>29</v>
          </cell>
          <cell r="E16">
            <v>1</v>
          </cell>
        </row>
        <row r="17">
          <cell r="A17">
            <v>2010199</v>
          </cell>
          <cell r="B17" t="str">
            <v>其他人大事务支出</v>
          </cell>
          <cell r="C17">
            <v>0</v>
          </cell>
          <cell r="D17">
            <v>0</v>
          </cell>
          <cell r="E17">
            <v>0</v>
          </cell>
        </row>
        <row r="18">
          <cell r="A18">
            <v>20102</v>
          </cell>
          <cell r="B18" t="str">
            <v>政协事务</v>
          </cell>
          <cell r="C18">
            <v>684</v>
          </cell>
          <cell r="D18">
            <v>736</v>
          </cell>
          <cell r="E18">
            <v>677</v>
          </cell>
        </row>
        <row r="19">
          <cell r="A19">
            <v>2010201</v>
          </cell>
          <cell r="B19" t="str">
            <v>行政运行</v>
          </cell>
          <cell r="C19">
            <v>611</v>
          </cell>
          <cell r="D19">
            <v>591</v>
          </cell>
          <cell r="E19">
            <v>590</v>
          </cell>
        </row>
        <row r="20">
          <cell r="A20">
            <v>2010202</v>
          </cell>
          <cell r="B20" t="str">
            <v>一般行政管理事务</v>
          </cell>
          <cell r="C20">
            <v>23</v>
          </cell>
          <cell r="D20">
            <v>73</v>
          </cell>
          <cell r="E20">
            <v>21</v>
          </cell>
        </row>
        <row r="21">
          <cell r="A21">
            <v>2010203</v>
          </cell>
          <cell r="B21" t="str">
            <v>机关服务</v>
          </cell>
          <cell r="C21">
            <v>0</v>
          </cell>
          <cell r="D21">
            <v>0</v>
          </cell>
          <cell r="E21">
            <v>0</v>
          </cell>
        </row>
        <row r="22">
          <cell r="A22">
            <v>2010204</v>
          </cell>
          <cell r="B22" t="str">
            <v>政协会议</v>
          </cell>
          <cell r="C22">
            <v>50</v>
          </cell>
          <cell r="D22">
            <v>67</v>
          </cell>
          <cell r="E22">
            <v>61</v>
          </cell>
        </row>
        <row r="23">
          <cell r="A23">
            <v>2010205</v>
          </cell>
          <cell r="B23" t="str">
            <v>委员视察</v>
          </cell>
          <cell r="C23">
            <v>0</v>
          </cell>
          <cell r="D23">
            <v>1</v>
          </cell>
          <cell r="E23">
            <v>0</v>
          </cell>
        </row>
        <row r="24">
          <cell r="A24">
            <v>2010206</v>
          </cell>
          <cell r="B24" t="str">
            <v>参政议政</v>
          </cell>
          <cell r="C24">
            <v>0</v>
          </cell>
          <cell r="D24">
            <v>0</v>
          </cell>
          <cell r="E24">
            <v>0</v>
          </cell>
        </row>
        <row r="25">
          <cell r="A25">
            <v>2010250</v>
          </cell>
          <cell r="B25" t="str">
            <v>事业运行</v>
          </cell>
          <cell r="C25">
            <v>0</v>
          </cell>
          <cell r="D25">
            <v>0</v>
          </cell>
          <cell r="E25">
            <v>0</v>
          </cell>
        </row>
        <row r="26">
          <cell r="A26">
            <v>2010299</v>
          </cell>
          <cell r="B26" t="str">
            <v>其他政协事务支出</v>
          </cell>
          <cell r="C26">
            <v>0</v>
          </cell>
          <cell r="D26">
            <v>4</v>
          </cell>
          <cell r="E26">
            <v>5</v>
          </cell>
        </row>
        <row r="27">
          <cell r="A27">
            <v>20103</v>
          </cell>
          <cell r="B27" t="str">
            <v>政府办公厅(室)及相关机构事务</v>
          </cell>
          <cell r="C27">
            <v>6486</v>
          </cell>
          <cell r="D27">
            <v>6637</v>
          </cell>
          <cell r="E27">
            <v>6513</v>
          </cell>
        </row>
        <row r="28">
          <cell r="A28">
            <v>2010301</v>
          </cell>
          <cell r="B28" t="str">
            <v>行政运行</v>
          </cell>
          <cell r="C28">
            <v>5557</v>
          </cell>
          <cell r="D28">
            <v>5612</v>
          </cell>
          <cell r="E28">
            <v>5612</v>
          </cell>
        </row>
        <row r="29">
          <cell r="A29">
            <v>2010302</v>
          </cell>
          <cell r="B29" t="str">
            <v>一般行政管理事务</v>
          </cell>
          <cell r="C29">
            <v>256</v>
          </cell>
          <cell r="D29">
            <v>151</v>
          </cell>
          <cell r="E29">
            <v>115</v>
          </cell>
        </row>
        <row r="30">
          <cell r="A30">
            <v>2010303</v>
          </cell>
          <cell r="B30" t="str">
            <v>机关服务</v>
          </cell>
          <cell r="C30">
            <v>0</v>
          </cell>
          <cell r="D30">
            <v>0</v>
          </cell>
          <cell r="E30">
            <v>0</v>
          </cell>
        </row>
        <row r="31">
          <cell r="A31">
            <v>2010304</v>
          </cell>
          <cell r="B31" t="str">
            <v>专项服务</v>
          </cell>
          <cell r="C31">
            <v>0</v>
          </cell>
          <cell r="D31">
            <v>0</v>
          </cell>
          <cell r="E31">
            <v>0</v>
          </cell>
        </row>
        <row r="32">
          <cell r="A32">
            <v>2010305</v>
          </cell>
          <cell r="B32" t="str">
            <v>专项业务及机关事务管理</v>
          </cell>
          <cell r="C32">
            <v>0</v>
          </cell>
          <cell r="D32">
            <v>0</v>
          </cell>
          <cell r="E32">
            <v>0</v>
          </cell>
        </row>
        <row r="33">
          <cell r="A33">
            <v>2010306</v>
          </cell>
          <cell r="B33" t="str">
            <v>政务公开审批</v>
          </cell>
          <cell r="C33">
            <v>0</v>
          </cell>
          <cell r="D33">
            <v>0</v>
          </cell>
          <cell r="E33">
            <v>0</v>
          </cell>
        </row>
        <row r="34">
          <cell r="A34">
            <v>2010308</v>
          </cell>
          <cell r="B34" t="str">
            <v>信访事务●</v>
          </cell>
          <cell r="C34">
            <v>11</v>
          </cell>
          <cell r="D34">
            <v>0</v>
          </cell>
        </row>
        <row r="35">
          <cell r="A35">
            <v>2010309</v>
          </cell>
          <cell r="B35" t="str">
            <v>参事事务</v>
          </cell>
          <cell r="C35">
            <v>0</v>
          </cell>
          <cell r="D35">
            <v>0</v>
          </cell>
          <cell r="E35">
            <v>0</v>
          </cell>
        </row>
        <row r="36">
          <cell r="A36">
            <v>2010350</v>
          </cell>
          <cell r="B36" t="str">
            <v>事业运行</v>
          </cell>
          <cell r="C36">
            <v>479</v>
          </cell>
          <cell r="D36">
            <v>546</v>
          </cell>
          <cell r="E36">
            <v>539</v>
          </cell>
        </row>
        <row r="37">
          <cell r="A37">
            <v>2010399</v>
          </cell>
          <cell r="B37" t="str">
            <v>其他政府办公厅（室）及相关机构事务支出</v>
          </cell>
          <cell r="C37">
            <v>183</v>
          </cell>
          <cell r="D37">
            <v>328</v>
          </cell>
          <cell r="E37">
            <v>247</v>
          </cell>
        </row>
        <row r="38">
          <cell r="A38">
            <v>20104</v>
          </cell>
          <cell r="B38" t="str">
            <v>发展与改革事务</v>
          </cell>
          <cell r="C38">
            <v>626</v>
          </cell>
          <cell r="D38">
            <v>522</v>
          </cell>
          <cell r="E38">
            <v>440</v>
          </cell>
        </row>
        <row r="39">
          <cell r="A39">
            <v>2010401</v>
          </cell>
          <cell r="B39" t="str">
            <v>行政运行</v>
          </cell>
          <cell r="C39">
            <v>416</v>
          </cell>
          <cell r="D39">
            <v>411</v>
          </cell>
          <cell r="E39">
            <v>389</v>
          </cell>
        </row>
        <row r="40">
          <cell r="A40">
            <v>2010402</v>
          </cell>
          <cell r="B40" t="str">
            <v>一般行政管理事务</v>
          </cell>
          <cell r="C40">
            <v>210</v>
          </cell>
          <cell r="D40">
            <v>42</v>
          </cell>
          <cell r="E40">
            <v>12</v>
          </cell>
        </row>
        <row r="41">
          <cell r="A41">
            <v>2010403</v>
          </cell>
          <cell r="B41" t="str">
            <v>机关服务</v>
          </cell>
          <cell r="C41">
            <v>0</v>
          </cell>
          <cell r="D41">
            <v>0</v>
          </cell>
          <cell r="E41">
            <v>0</v>
          </cell>
        </row>
        <row r="42">
          <cell r="A42">
            <v>2010404</v>
          </cell>
          <cell r="B42" t="str">
            <v>战略规划与实施</v>
          </cell>
          <cell r="C42">
            <v>0</v>
          </cell>
          <cell r="D42">
            <v>65</v>
          </cell>
          <cell r="E42">
            <v>39</v>
          </cell>
        </row>
        <row r="43">
          <cell r="A43">
            <v>2010405</v>
          </cell>
          <cell r="B43" t="str">
            <v>日常经济运行调节</v>
          </cell>
          <cell r="C43">
            <v>0</v>
          </cell>
          <cell r="D43">
            <v>0</v>
          </cell>
          <cell r="E43">
            <v>0</v>
          </cell>
        </row>
        <row r="44">
          <cell r="A44">
            <v>2010406</v>
          </cell>
          <cell r="B44" t="str">
            <v>社会事业发展规划</v>
          </cell>
          <cell r="C44">
            <v>0</v>
          </cell>
          <cell r="D44">
            <v>0</v>
          </cell>
          <cell r="E44">
            <v>0</v>
          </cell>
        </row>
        <row r="45">
          <cell r="A45">
            <v>2010407</v>
          </cell>
          <cell r="B45" t="str">
            <v>经济体制改革研究</v>
          </cell>
          <cell r="C45">
            <v>0</v>
          </cell>
          <cell r="D45">
            <v>0</v>
          </cell>
          <cell r="E45">
            <v>0</v>
          </cell>
        </row>
        <row r="46">
          <cell r="A46">
            <v>2010408</v>
          </cell>
          <cell r="B46" t="str">
            <v>物价管理</v>
          </cell>
          <cell r="C46">
            <v>0</v>
          </cell>
          <cell r="D46">
            <v>0</v>
          </cell>
          <cell r="E46">
            <v>0</v>
          </cell>
        </row>
        <row r="47">
          <cell r="A47">
            <v>2010450</v>
          </cell>
          <cell r="B47" t="str">
            <v>事业运行</v>
          </cell>
          <cell r="C47">
            <v>0</v>
          </cell>
          <cell r="D47">
            <v>0</v>
          </cell>
          <cell r="E47">
            <v>0</v>
          </cell>
        </row>
        <row r="48">
          <cell r="A48">
            <v>2010499</v>
          </cell>
          <cell r="B48" t="str">
            <v>其他发展与改革事务支出</v>
          </cell>
          <cell r="C48">
            <v>0</v>
          </cell>
          <cell r="D48">
            <v>4</v>
          </cell>
          <cell r="E48">
            <v>0</v>
          </cell>
        </row>
        <row r="49">
          <cell r="A49">
            <v>20105</v>
          </cell>
          <cell r="B49" t="str">
            <v>统计信息事务</v>
          </cell>
          <cell r="C49">
            <v>471</v>
          </cell>
          <cell r="D49">
            <v>401</v>
          </cell>
          <cell r="E49">
            <v>504</v>
          </cell>
        </row>
        <row r="50">
          <cell r="A50">
            <v>2010501</v>
          </cell>
          <cell r="B50" t="str">
            <v>行政运行</v>
          </cell>
          <cell r="C50">
            <v>309</v>
          </cell>
          <cell r="D50">
            <v>305</v>
          </cell>
          <cell r="E50">
            <v>303</v>
          </cell>
        </row>
        <row r="51">
          <cell r="A51">
            <v>2010502</v>
          </cell>
          <cell r="B51" t="str">
            <v>一般行政管理事务</v>
          </cell>
          <cell r="C51">
            <v>0</v>
          </cell>
          <cell r="D51">
            <v>0</v>
          </cell>
          <cell r="E51">
            <v>0</v>
          </cell>
        </row>
        <row r="52">
          <cell r="A52">
            <v>2010503</v>
          </cell>
          <cell r="B52" t="str">
            <v>机关服务</v>
          </cell>
          <cell r="C52">
            <v>0</v>
          </cell>
          <cell r="D52">
            <v>0</v>
          </cell>
          <cell r="E52">
            <v>0</v>
          </cell>
        </row>
        <row r="53">
          <cell r="A53">
            <v>2010504</v>
          </cell>
          <cell r="B53" t="str">
            <v>信息事务</v>
          </cell>
          <cell r="C53">
            <v>0</v>
          </cell>
          <cell r="D53">
            <v>0</v>
          </cell>
          <cell r="E53">
            <v>0</v>
          </cell>
        </row>
        <row r="54">
          <cell r="A54">
            <v>2010505</v>
          </cell>
          <cell r="B54" t="str">
            <v>专项统计业务</v>
          </cell>
          <cell r="C54">
            <v>112</v>
          </cell>
          <cell r="D54">
            <v>46</v>
          </cell>
          <cell r="E54">
            <v>135</v>
          </cell>
        </row>
        <row r="55">
          <cell r="A55">
            <v>2010506</v>
          </cell>
          <cell r="B55" t="str">
            <v>统计管理</v>
          </cell>
          <cell r="C55">
            <v>0</v>
          </cell>
          <cell r="D55">
            <v>0</v>
          </cell>
          <cell r="E55">
            <v>0</v>
          </cell>
        </row>
        <row r="56">
          <cell r="A56">
            <v>2010507</v>
          </cell>
          <cell r="B56" t="str">
            <v>专项普查活动</v>
          </cell>
          <cell r="C56">
            <v>50</v>
          </cell>
          <cell r="D56">
            <v>50</v>
          </cell>
          <cell r="E56">
            <v>66</v>
          </cell>
        </row>
        <row r="57">
          <cell r="A57">
            <v>2010508</v>
          </cell>
          <cell r="B57" t="str">
            <v>统计抽样调查</v>
          </cell>
          <cell r="C57">
            <v>0</v>
          </cell>
          <cell r="D57">
            <v>0</v>
          </cell>
          <cell r="E57">
            <v>0</v>
          </cell>
        </row>
        <row r="58">
          <cell r="A58">
            <v>2010550</v>
          </cell>
          <cell r="B58" t="str">
            <v>事业运行</v>
          </cell>
          <cell r="C58">
            <v>0</v>
          </cell>
          <cell r="D58">
            <v>0</v>
          </cell>
          <cell r="E58">
            <v>0</v>
          </cell>
        </row>
        <row r="59">
          <cell r="A59">
            <v>2010599</v>
          </cell>
          <cell r="B59" t="str">
            <v>其他统计信息事务支出</v>
          </cell>
          <cell r="C59">
            <v>0</v>
          </cell>
          <cell r="D59">
            <v>0</v>
          </cell>
          <cell r="E59">
            <v>0</v>
          </cell>
        </row>
        <row r="60">
          <cell r="A60">
            <v>20106</v>
          </cell>
          <cell r="B60" t="str">
            <v>财政事务</v>
          </cell>
          <cell r="C60">
            <v>1023</v>
          </cell>
          <cell r="D60">
            <v>1234</v>
          </cell>
          <cell r="E60">
            <v>1046</v>
          </cell>
        </row>
        <row r="61">
          <cell r="A61">
            <v>2010601</v>
          </cell>
          <cell r="B61" t="str">
            <v>行政运行</v>
          </cell>
          <cell r="C61">
            <v>750</v>
          </cell>
          <cell r="D61">
            <v>674</v>
          </cell>
          <cell r="E61">
            <v>641</v>
          </cell>
        </row>
        <row r="62">
          <cell r="A62">
            <v>2010602</v>
          </cell>
          <cell r="B62" t="str">
            <v>一般行政管理事务</v>
          </cell>
          <cell r="C62">
            <v>0</v>
          </cell>
          <cell r="D62">
            <v>180</v>
          </cell>
          <cell r="E62">
            <v>0</v>
          </cell>
        </row>
        <row r="63">
          <cell r="A63">
            <v>2010603</v>
          </cell>
          <cell r="B63" t="str">
            <v>机关服务</v>
          </cell>
          <cell r="C63">
            <v>0</v>
          </cell>
          <cell r="D63">
            <v>0</v>
          </cell>
          <cell r="E63">
            <v>0</v>
          </cell>
        </row>
        <row r="64">
          <cell r="A64">
            <v>2010604</v>
          </cell>
          <cell r="B64" t="str">
            <v>预算改革业务</v>
          </cell>
          <cell r="C64">
            <v>0</v>
          </cell>
          <cell r="D64">
            <v>0</v>
          </cell>
          <cell r="E64">
            <v>0</v>
          </cell>
        </row>
        <row r="65">
          <cell r="A65">
            <v>2010605</v>
          </cell>
          <cell r="B65" t="str">
            <v>财政国库业务</v>
          </cell>
          <cell r="C65">
            <v>0</v>
          </cell>
          <cell r="D65">
            <v>0</v>
          </cell>
          <cell r="E65">
            <v>0</v>
          </cell>
        </row>
        <row r="66">
          <cell r="A66">
            <v>2010606</v>
          </cell>
          <cell r="B66" t="str">
            <v>财政监察</v>
          </cell>
          <cell r="C66">
            <v>0</v>
          </cell>
          <cell r="D66">
            <v>0</v>
          </cell>
          <cell r="E66">
            <v>0</v>
          </cell>
        </row>
        <row r="67">
          <cell r="A67">
            <v>2010607</v>
          </cell>
          <cell r="B67" t="str">
            <v>信息化建设</v>
          </cell>
          <cell r="C67">
            <v>18</v>
          </cell>
          <cell r="D67">
            <v>39</v>
          </cell>
          <cell r="E67">
            <v>39</v>
          </cell>
        </row>
        <row r="68">
          <cell r="A68">
            <v>2010608</v>
          </cell>
          <cell r="B68" t="str">
            <v>财政委托业务支出</v>
          </cell>
          <cell r="C68">
            <v>0</v>
          </cell>
          <cell r="D68">
            <v>0</v>
          </cell>
          <cell r="E68">
            <v>0</v>
          </cell>
        </row>
        <row r="69">
          <cell r="A69">
            <v>2010650</v>
          </cell>
          <cell r="B69" t="str">
            <v>事业运行</v>
          </cell>
          <cell r="C69">
            <v>0</v>
          </cell>
          <cell r="D69">
            <v>251</v>
          </cell>
          <cell r="E69">
            <v>228</v>
          </cell>
        </row>
        <row r="70">
          <cell r="A70">
            <v>2010699</v>
          </cell>
          <cell r="B70" t="str">
            <v>其他财政事务支出</v>
          </cell>
          <cell r="C70">
            <v>255</v>
          </cell>
          <cell r="D70">
            <v>90</v>
          </cell>
          <cell r="E70">
            <v>138</v>
          </cell>
        </row>
        <row r="71">
          <cell r="A71">
            <v>20107</v>
          </cell>
          <cell r="B71" t="str">
            <v>税收事务</v>
          </cell>
          <cell r="C71">
            <v>120</v>
          </cell>
          <cell r="D71">
            <v>122</v>
          </cell>
          <cell r="E71">
            <v>100</v>
          </cell>
        </row>
        <row r="72">
          <cell r="A72">
            <v>2010701</v>
          </cell>
          <cell r="B72" t="str">
            <v>行政运行</v>
          </cell>
          <cell r="C72">
            <v>0</v>
          </cell>
          <cell r="D72">
            <v>0</v>
          </cell>
          <cell r="E72">
            <v>0</v>
          </cell>
        </row>
        <row r="73">
          <cell r="A73">
            <v>2010702</v>
          </cell>
          <cell r="B73" t="str">
            <v>一般行政管理事务</v>
          </cell>
          <cell r="C73">
            <v>120</v>
          </cell>
          <cell r="D73">
            <v>122</v>
          </cell>
          <cell r="E73">
            <v>100</v>
          </cell>
        </row>
        <row r="74">
          <cell r="A74">
            <v>2010703</v>
          </cell>
          <cell r="B74" t="str">
            <v>机关服务</v>
          </cell>
          <cell r="C74">
            <v>0</v>
          </cell>
          <cell r="D74">
            <v>0</v>
          </cell>
          <cell r="E74">
            <v>0</v>
          </cell>
        </row>
        <row r="75">
          <cell r="A75">
            <v>2010709</v>
          </cell>
          <cell r="B75" t="str">
            <v>信息化建设</v>
          </cell>
          <cell r="C75">
            <v>0</v>
          </cell>
          <cell r="D75">
            <v>0</v>
          </cell>
          <cell r="E75">
            <v>0</v>
          </cell>
        </row>
        <row r="76">
          <cell r="A76">
            <v>2010710</v>
          </cell>
          <cell r="B76" t="str">
            <v>税收业务</v>
          </cell>
          <cell r="C76">
            <v>0</v>
          </cell>
          <cell r="D76">
            <v>0</v>
          </cell>
          <cell r="E76">
            <v>0</v>
          </cell>
        </row>
        <row r="77">
          <cell r="A77">
            <v>2010750</v>
          </cell>
          <cell r="B77" t="str">
            <v>事业运行</v>
          </cell>
          <cell r="C77">
            <v>0</v>
          </cell>
          <cell r="D77">
            <v>0</v>
          </cell>
          <cell r="E77">
            <v>0</v>
          </cell>
        </row>
        <row r="78">
          <cell r="A78">
            <v>2010799</v>
          </cell>
          <cell r="B78" t="str">
            <v>其他税收事务支出</v>
          </cell>
          <cell r="C78">
            <v>0</v>
          </cell>
          <cell r="D78">
            <v>0</v>
          </cell>
          <cell r="E78">
            <v>0</v>
          </cell>
        </row>
        <row r="79">
          <cell r="A79">
            <v>20108</v>
          </cell>
          <cell r="B79" t="str">
            <v>审计事务</v>
          </cell>
          <cell r="C79">
            <v>20</v>
          </cell>
          <cell r="D79">
            <v>20</v>
          </cell>
          <cell r="E79">
            <v>5</v>
          </cell>
        </row>
        <row r="80">
          <cell r="A80">
            <v>2010801</v>
          </cell>
          <cell r="B80" t="str">
            <v>行政运行</v>
          </cell>
          <cell r="C80">
            <v>0</v>
          </cell>
          <cell r="D80">
            <v>0</v>
          </cell>
          <cell r="E80">
            <v>0</v>
          </cell>
        </row>
        <row r="81">
          <cell r="A81">
            <v>2010802</v>
          </cell>
          <cell r="B81" t="str">
            <v>一般行政管理事务</v>
          </cell>
          <cell r="C81">
            <v>0</v>
          </cell>
          <cell r="D81">
            <v>0</v>
          </cell>
          <cell r="E81">
            <v>0</v>
          </cell>
        </row>
        <row r="82">
          <cell r="A82">
            <v>2010803</v>
          </cell>
          <cell r="B82" t="str">
            <v>机关服务</v>
          </cell>
          <cell r="C82">
            <v>0</v>
          </cell>
          <cell r="D82">
            <v>0</v>
          </cell>
          <cell r="E82">
            <v>0</v>
          </cell>
        </row>
        <row r="83">
          <cell r="A83">
            <v>2010804</v>
          </cell>
          <cell r="B83" t="str">
            <v>审计业务</v>
          </cell>
          <cell r="C83">
            <v>20</v>
          </cell>
          <cell r="D83">
            <v>20</v>
          </cell>
          <cell r="E83">
            <v>5</v>
          </cell>
        </row>
        <row r="84">
          <cell r="A84">
            <v>2010805</v>
          </cell>
          <cell r="B84" t="str">
            <v>审计管理</v>
          </cell>
          <cell r="C84">
            <v>0</v>
          </cell>
          <cell r="D84">
            <v>0</v>
          </cell>
          <cell r="E84">
            <v>0</v>
          </cell>
        </row>
        <row r="85">
          <cell r="A85">
            <v>2010806</v>
          </cell>
          <cell r="B85" t="str">
            <v>信息化建设</v>
          </cell>
          <cell r="C85">
            <v>0</v>
          </cell>
          <cell r="D85">
            <v>0</v>
          </cell>
          <cell r="E85">
            <v>0</v>
          </cell>
        </row>
        <row r="86">
          <cell r="A86">
            <v>2010850</v>
          </cell>
          <cell r="B86" t="str">
            <v>事业运行</v>
          </cell>
          <cell r="C86">
            <v>0</v>
          </cell>
          <cell r="D86">
            <v>0</v>
          </cell>
          <cell r="E86">
            <v>0</v>
          </cell>
        </row>
        <row r="87">
          <cell r="A87">
            <v>2010899</v>
          </cell>
          <cell r="B87" t="str">
            <v>其他审计事务支出</v>
          </cell>
          <cell r="C87">
            <v>0</v>
          </cell>
          <cell r="D87">
            <v>0</v>
          </cell>
          <cell r="E87">
            <v>0</v>
          </cell>
        </row>
        <row r="88">
          <cell r="A88">
            <v>20109</v>
          </cell>
          <cell r="B88" t="str">
            <v>海关事务</v>
          </cell>
          <cell r="C88">
            <v>0</v>
          </cell>
          <cell r="D88">
            <v>0</v>
          </cell>
          <cell r="E88">
            <v>0</v>
          </cell>
        </row>
        <row r="89">
          <cell r="A89">
            <v>2010901</v>
          </cell>
          <cell r="B89" t="str">
            <v>行政运行</v>
          </cell>
          <cell r="C89">
            <v>0</v>
          </cell>
          <cell r="D89">
            <v>0</v>
          </cell>
          <cell r="E89">
            <v>0</v>
          </cell>
        </row>
        <row r="90">
          <cell r="A90">
            <v>2010902</v>
          </cell>
          <cell r="B90" t="str">
            <v>一般行政管理事务</v>
          </cell>
          <cell r="C90">
            <v>0</v>
          </cell>
          <cell r="D90">
            <v>0</v>
          </cell>
          <cell r="E90">
            <v>0</v>
          </cell>
        </row>
        <row r="91">
          <cell r="A91">
            <v>2010903</v>
          </cell>
          <cell r="B91" t="str">
            <v>机关服务</v>
          </cell>
          <cell r="C91">
            <v>0</v>
          </cell>
          <cell r="D91">
            <v>0</v>
          </cell>
          <cell r="E91">
            <v>0</v>
          </cell>
        </row>
        <row r="92">
          <cell r="A92">
            <v>2010905</v>
          </cell>
          <cell r="B92" t="str">
            <v>缉私办案</v>
          </cell>
          <cell r="C92">
            <v>0</v>
          </cell>
          <cell r="D92">
            <v>0</v>
          </cell>
          <cell r="E92">
            <v>0</v>
          </cell>
        </row>
        <row r="93">
          <cell r="A93">
            <v>2010907</v>
          </cell>
          <cell r="B93" t="str">
            <v>口岸管理</v>
          </cell>
          <cell r="C93">
            <v>0</v>
          </cell>
          <cell r="D93">
            <v>0</v>
          </cell>
          <cell r="E93">
            <v>0</v>
          </cell>
        </row>
        <row r="94">
          <cell r="A94">
            <v>2010908</v>
          </cell>
          <cell r="B94" t="str">
            <v>信息化建设</v>
          </cell>
          <cell r="C94">
            <v>0</v>
          </cell>
          <cell r="D94">
            <v>0</v>
          </cell>
          <cell r="E94">
            <v>0</v>
          </cell>
        </row>
        <row r="95">
          <cell r="A95">
            <v>2010909</v>
          </cell>
          <cell r="B95" t="str">
            <v>海关关务</v>
          </cell>
          <cell r="C95">
            <v>0</v>
          </cell>
          <cell r="D95">
            <v>0</v>
          </cell>
          <cell r="E95">
            <v>0</v>
          </cell>
        </row>
        <row r="96">
          <cell r="A96">
            <v>2010910</v>
          </cell>
          <cell r="B96" t="str">
            <v>关税征管</v>
          </cell>
          <cell r="C96">
            <v>0</v>
          </cell>
          <cell r="D96">
            <v>0</v>
          </cell>
          <cell r="E96">
            <v>0</v>
          </cell>
        </row>
        <row r="97">
          <cell r="A97">
            <v>2010911</v>
          </cell>
          <cell r="B97" t="str">
            <v>海关监管</v>
          </cell>
          <cell r="C97">
            <v>0</v>
          </cell>
          <cell r="D97">
            <v>0</v>
          </cell>
          <cell r="E97">
            <v>0</v>
          </cell>
        </row>
        <row r="98">
          <cell r="A98">
            <v>2010912</v>
          </cell>
          <cell r="B98" t="str">
            <v>检验检疫</v>
          </cell>
          <cell r="C98">
            <v>0</v>
          </cell>
          <cell r="D98">
            <v>0</v>
          </cell>
          <cell r="E98">
            <v>0</v>
          </cell>
        </row>
        <row r="99">
          <cell r="A99">
            <v>2010950</v>
          </cell>
          <cell r="B99" t="str">
            <v>事业运行</v>
          </cell>
          <cell r="C99">
            <v>0</v>
          </cell>
          <cell r="D99">
            <v>0</v>
          </cell>
          <cell r="E99">
            <v>0</v>
          </cell>
        </row>
        <row r="100">
          <cell r="A100">
            <v>2010999</v>
          </cell>
          <cell r="B100" t="str">
            <v>其他海关事务支出</v>
          </cell>
          <cell r="C100">
            <v>0</v>
          </cell>
          <cell r="D100">
            <v>0</v>
          </cell>
          <cell r="E100">
            <v>0</v>
          </cell>
        </row>
        <row r="101">
          <cell r="A101">
            <v>20111</v>
          </cell>
          <cell r="B101" t="str">
            <v>纪检监察事务</v>
          </cell>
          <cell r="C101">
            <v>1571</v>
          </cell>
          <cell r="D101">
            <v>1672</v>
          </cell>
          <cell r="E101">
            <v>1797</v>
          </cell>
        </row>
        <row r="102">
          <cell r="A102">
            <v>2011101</v>
          </cell>
          <cell r="B102" t="str">
            <v>行政运行</v>
          </cell>
          <cell r="C102">
            <v>1302</v>
          </cell>
          <cell r="D102">
            <v>1339</v>
          </cell>
          <cell r="E102">
            <v>1447</v>
          </cell>
        </row>
        <row r="103">
          <cell r="A103">
            <v>2011102</v>
          </cell>
          <cell r="B103" t="str">
            <v>一般行政管理事务</v>
          </cell>
          <cell r="C103">
            <v>159</v>
          </cell>
          <cell r="D103">
            <v>193</v>
          </cell>
          <cell r="E103">
            <v>224</v>
          </cell>
        </row>
        <row r="104">
          <cell r="A104">
            <v>2011103</v>
          </cell>
          <cell r="B104" t="str">
            <v>机关服务</v>
          </cell>
          <cell r="C104">
            <v>0</v>
          </cell>
          <cell r="D104">
            <v>0</v>
          </cell>
          <cell r="E104">
            <v>0</v>
          </cell>
        </row>
        <row r="105">
          <cell r="A105">
            <v>2011104</v>
          </cell>
          <cell r="B105" t="str">
            <v>大案要案查处</v>
          </cell>
          <cell r="C105">
            <v>70</v>
          </cell>
          <cell r="D105">
            <v>70</v>
          </cell>
          <cell r="E105">
            <v>0</v>
          </cell>
        </row>
        <row r="106">
          <cell r="A106">
            <v>2011105</v>
          </cell>
          <cell r="B106" t="str">
            <v>派驻派出机构</v>
          </cell>
          <cell r="C106">
            <v>0</v>
          </cell>
          <cell r="D106">
            <v>0</v>
          </cell>
          <cell r="E106">
            <v>0</v>
          </cell>
        </row>
        <row r="107">
          <cell r="A107">
            <v>2011106</v>
          </cell>
          <cell r="B107" t="str">
            <v>巡视工作</v>
          </cell>
          <cell r="C107">
            <v>0</v>
          </cell>
          <cell r="D107">
            <v>0</v>
          </cell>
          <cell r="E107">
            <v>0</v>
          </cell>
        </row>
        <row r="108">
          <cell r="A108">
            <v>2011150</v>
          </cell>
          <cell r="B108" t="str">
            <v>事业运行</v>
          </cell>
          <cell r="C108">
            <v>0</v>
          </cell>
          <cell r="D108">
            <v>0</v>
          </cell>
          <cell r="E108">
            <v>0</v>
          </cell>
        </row>
        <row r="109">
          <cell r="A109">
            <v>2011199</v>
          </cell>
          <cell r="B109" t="str">
            <v>其他纪检监察事务支出</v>
          </cell>
          <cell r="C109">
            <v>40</v>
          </cell>
          <cell r="D109">
            <v>70</v>
          </cell>
          <cell r="E109">
            <v>126</v>
          </cell>
        </row>
        <row r="110">
          <cell r="A110">
            <v>20113</v>
          </cell>
          <cell r="B110" t="str">
            <v>商贸事务</v>
          </cell>
          <cell r="C110">
            <v>194</v>
          </cell>
          <cell r="D110">
            <v>256</v>
          </cell>
          <cell r="E110">
            <v>275</v>
          </cell>
        </row>
        <row r="111">
          <cell r="A111">
            <v>2011301</v>
          </cell>
          <cell r="B111" t="str">
            <v>行政运行</v>
          </cell>
          <cell r="C111">
            <v>194</v>
          </cell>
          <cell r="D111">
            <v>189</v>
          </cell>
          <cell r="E111">
            <v>197</v>
          </cell>
        </row>
        <row r="112">
          <cell r="A112">
            <v>2011302</v>
          </cell>
          <cell r="B112" t="str">
            <v>一般行政管理事务</v>
          </cell>
          <cell r="C112">
            <v>0</v>
          </cell>
          <cell r="D112">
            <v>67</v>
          </cell>
          <cell r="E112">
            <v>57</v>
          </cell>
        </row>
        <row r="113">
          <cell r="A113">
            <v>2011303</v>
          </cell>
          <cell r="B113" t="str">
            <v>机关服务</v>
          </cell>
          <cell r="C113">
            <v>0</v>
          </cell>
          <cell r="D113">
            <v>0</v>
          </cell>
          <cell r="E113">
            <v>0</v>
          </cell>
        </row>
        <row r="114">
          <cell r="A114">
            <v>2011304</v>
          </cell>
          <cell r="B114" t="str">
            <v>对外贸易管理</v>
          </cell>
          <cell r="C114">
            <v>0</v>
          </cell>
          <cell r="D114">
            <v>0</v>
          </cell>
          <cell r="E114">
            <v>0</v>
          </cell>
        </row>
        <row r="115">
          <cell r="A115">
            <v>2011305</v>
          </cell>
          <cell r="B115" t="str">
            <v>国际经济合作</v>
          </cell>
          <cell r="C115">
            <v>0</v>
          </cell>
          <cell r="D115">
            <v>0</v>
          </cell>
          <cell r="E115">
            <v>0</v>
          </cell>
        </row>
        <row r="116">
          <cell r="A116">
            <v>2011306</v>
          </cell>
          <cell r="B116" t="str">
            <v>外资管理</v>
          </cell>
          <cell r="C116">
            <v>0</v>
          </cell>
          <cell r="D116">
            <v>0</v>
          </cell>
          <cell r="E116">
            <v>0</v>
          </cell>
        </row>
        <row r="117">
          <cell r="A117">
            <v>2011307</v>
          </cell>
          <cell r="B117" t="str">
            <v>国内贸易管理</v>
          </cell>
          <cell r="C117">
            <v>0</v>
          </cell>
          <cell r="D117">
            <v>0</v>
          </cell>
          <cell r="E117">
            <v>0</v>
          </cell>
        </row>
        <row r="118">
          <cell r="A118">
            <v>2011308</v>
          </cell>
          <cell r="B118" t="str">
            <v>招商引资</v>
          </cell>
          <cell r="C118">
            <v>0</v>
          </cell>
          <cell r="D118">
            <v>0</v>
          </cell>
          <cell r="E118">
            <v>21</v>
          </cell>
        </row>
        <row r="119">
          <cell r="A119">
            <v>2011350</v>
          </cell>
          <cell r="B119" t="str">
            <v>事业运行</v>
          </cell>
          <cell r="C119">
            <v>0</v>
          </cell>
          <cell r="D119">
            <v>0</v>
          </cell>
          <cell r="E119">
            <v>0</v>
          </cell>
        </row>
        <row r="120">
          <cell r="A120">
            <v>2011399</v>
          </cell>
          <cell r="B120" t="str">
            <v>其他商贸事务支出</v>
          </cell>
          <cell r="C120">
            <v>0</v>
          </cell>
          <cell r="D120">
            <v>0</v>
          </cell>
          <cell r="E120">
            <v>0</v>
          </cell>
        </row>
        <row r="121">
          <cell r="A121">
            <v>20114</v>
          </cell>
          <cell r="B121" t="str">
            <v>知识产权事务</v>
          </cell>
          <cell r="C121">
            <v>0</v>
          </cell>
          <cell r="D121">
            <v>0</v>
          </cell>
          <cell r="E121">
            <v>0</v>
          </cell>
        </row>
        <row r="122">
          <cell r="A122">
            <v>2011401</v>
          </cell>
          <cell r="B122" t="str">
            <v>行政运行</v>
          </cell>
          <cell r="C122">
            <v>0</v>
          </cell>
          <cell r="D122">
            <v>0</v>
          </cell>
          <cell r="E122">
            <v>0</v>
          </cell>
        </row>
        <row r="123">
          <cell r="A123">
            <v>2011402</v>
          </cell>
          <cell r="B123" t="str">
            <v>一般行政管理事务</v>
          </cell>
          <cell r="C123">
            <v>0</v>
          </cell>
          <cell r="D123">
            <v>0</v>
          </cell>
          <cell r="E123">
            <v>0</v>
          </cell>
        </row>
        <row r="124">
          <cell r="A124">
            <v>2011403</v>
          </cell>
          <cell r="B124" t="str">
            <v>机关服务</v>
          </cell>
          <cell r="C124">
            <v>0</v>
          </cell>
          <cell r="D124">
            <v>0</v>
          </cell>
          <cell r="E124">
            <v>0</v>
          </cell>
        </row>
        <row r="125">
          <cell r="A125">
            <v>2011404</v>
          </cell>
          <cell r="B125" t="str">
            <v>专利审批</v>
          </cell>
          <cell r="C125">
            <v>0</v>
          </cell>
          <cell r="D125">
            <v>0</v>
          </cell>
          <cell r="E125">
            <v>0</v>
          </cell>
        </row>
        <row r="126">
          <cell r="A126">
            <v>2011405</v>
          </cell>
          <cell r="B126" t="str">
            <v>产权战略与规划</v>
          </cell>
          <cell r="C126">
            <v>0</v>
          </cell>
          <cell r="D126">
            <v>0</v>
          </cell>
          <cell r="E126">
            <v>0</v>
          </cell>
        </row>
        <row r="127">
          <cell r="A127">
            <v>2011408</v>
          </cell>
          <cell r="B127" t="str">
            <v>国际合作与交流</v>
          </cell>
          <cell r="C127">
            <v>0</v>
          </cell>
          <cell r="D127">
            <v>0</v>
          </cell>
          <cell r="E127">
            <v>0</v>
          </cell>
        </row>
        <row r="128">
          <cell r="A128">
            <v>2011409</v>
          </cell>
          <cell r="B128" t="str">
            <v>知识产权宏观管理</v>
          </cell>
          <cell r="C128">
            <v>0</v>
          </cell>
          <cell r="D128">
            <v>0</v>
          </cell>
          <cell r="E128">
            <v>0</v>
          </cell>
        </row>
        <row r="129">
          <cell r="A129">
            <v>2011410</v>
          </cell>
          <cell r="B129" t="str">
            <v>商标管理</v>
          </cell>
          <cell r="C129">
            <v>0</v>
          </cell>
          <cell r="D129">
            <v>0</v>
          </cell>
          <cell r="E129">
            <v>0</v>
          </cell>
        </row>
        <row r="130">
          <cell r="A130">
            <v>2011411</v>
          </cell>
          <cell r="B130" t="str">
            <v>原产地地理标志管理</v>
          </cell>
          <cell r="C130">
            <v>0</v>
          </cell>
          <cell r="D130">
            <v>0</v>
          </cell>
          <cell r="E130">
            <v>0</v>
          </cell>
        </row>
        <row r="131">
          <cell r="A131">
            <v>2011450</v>
          </cell>
          <cell r="B131" t="str">
            <v>事业运行</v>
          </cell>
          <cell r="C131">
            <v>0</v>
          </cell>
          <cell r="D131">
            <v>0</v>
          </cell>
          <cell r="E131">
            <v>0</v>
          </cell>
        </row>
        <row r="132">
          <cell r="A132">
            <v>2011499</v>
          </cell>
          <cell r="B132" t="str">
            <v>其他知识产权事务支出</v>
          </cell>
          <cell r="C132">
            <v>0</v>
          </cell>
          <cell r="D132">
            <v>0</v>
          </cell>
          <cell r="E132">
            <v>0</v>
          </cell>
        </row>
        <row r="133">
          <cell r="A133">
            <v>20123</v>
          </cell>
          <cell r="B133" t="str">
            <v>民族事务</v>
          </cell>
          <cell r="C133">
            <v>171</v>
          </cell>
          <cell r="D133">
            <v>181</v>
          </cell>
          <cell r="E133">
            <v>161</v>
          </cell>
        </row>
        <row r="134">
          <cell r="A134">
            <v>2012301</v>
          </cell>
          <cell r="B134" t="str">
            <v>行政运行</v>
          </cell>
          <cell r="C134">
            <v>102</v>
          </cell>
          <cell r="D134">
            <v>101</v>
          </cell>
          <cell r="E134">
            <v>103</v>
          </cell>
        </row>
        <row r="135">
          <cell r="A135">
            <v>2012302</v>
          </cell>
          <cell r="B135" t="str">
            <v>一般行政管理事务</v>
          </cell>
          <cell r="C135">
            <v>0</v>
          </cell>
          <cell r="D135">
            <v>0</v>
          </cell>
          <cell r="E135">
            <v>0</v>
          </cell>
        </row>
        <row r="136">
          <cell r="A136">
            <v>2012303</v>
          </cell>
          <cell r="B136" t="str">
            <v>机关服务</v>
          </cell>
          <cell r="C136">
            <v>0</v>
          </cell>
          <cell r="D136">
            <v>0</v>
          </cell>
          <cell r="E136">
            <v>0</v>
          </cell>
        </row>
        <row r="137">
          <cell r="A137">
            <v>2012304</v>
          </cell>
          <cell r="B137" t="str">
            <v>民族工作专项</v>
          </cell>
          <cell r="C137">
            <v>0</v>
          </cell>
          <cell r="D137">
            <v>0</v>
          </cell>
          <cell r="E137">
            <v>0</v>
          </cell>
        </row>
        <row r="138">
          <cell r="A138">
            <v>2012350</v>
          </cell>
          <cell r="B138" t="str">
            <v>事业运行</v>
          </cell>
          <cell r="C138">
            <v>0</v>
          </cell>
          <cell r="D138">
            <v>0</v>
          </cell>
          <cell r="E138">
            <v>0</v>
          </cell>
        </row>
        <row r="139">
          <cell r="A139">
            <v>2012399</v>
          </cell>
          <cell r="B139" t="str">
            <v>其他民族事务支出</v>
          </cell>
          <cell r="C139">
            <v>69</v>
          </cell>
          <cell r="D139">
            <v>80</v>
          </cell>
          <cell r="E139">
            <v>58</v>
          </cell>
        </row>
        <row r="140">
          <cell r="A140">
            <v>20125</v>
          </cell>
          <cell r="B140" t="str">
            <v>港澳台事务</v>
          </cell>
          <cell r="C140">
            <v>2</v>
          </cell>
          <cell r="D140">
            <v>2</v>
          </cell>
          <cell r="E140">
            <v>0</v>
          </cell>
        </row>
        <row r="141">
          <cell r="A141">
            <v>2012501</v>
          </cell>
          <cell r="B141" t="str">
            <v>行政运行</v>
          </cell>
          <cell r="C141">
            <v>0</v>
          </cell>
          <cell r="D141">
            <v>0</v>
          </cell>
          <cell r="E141">
            <v>0</v>
          </cell>
        </row>
        <row r="142">
          <cell r="A142">
            <v>2012502</v>
          </cell>
          <cell r="B142" t="str">
            <v>一般行政管理事务</v>
          </cell>
          <cell r="C142">
            <v>0</v>
          </cell>
          <cell r="D142">
            <v>0</v>
          </cell>
          <cell r="E142">
            <v>0</v>
          </cell>
        </row>
        <row r="143">
          <cell r="A143">
            <v>2012503</v>
          </cell>
          <cell r="B143" t="str">
            <v>机关服务</v>
          </cell>
          <cell r="C143">
            <v>0</v>
          </cell>
          <cell r="D143">
            <v>0</v>
          </cell>
          <cell r="E143">
            <v>0</v>
          </cell>
        </row>
        <row r="144">
          <cell r="A144">
            <v>2012504</v>
          </cell>
          <cell r="B144" t="str">
            <v>港澳事务</v>
          </cell>
          <cell r="C144">
            <v>0</v>
          </cell>
          <cell r="D144">
            <v>0</v>
          </cell>
          <cell r="E144">
            <v>0</v>
          </cell>
        </row>
        <row r="145">
          <cell r="A145">
            <v>2012505</v>
          </cell>
          <cell r="B145" t="str">
            <v>台湾事务</v>
          </cell>
          <cell r="C145">
            <v>0</v>
          </cell>
          <cell r="D145">
            <v>0</v>
          </cell>
          <cell r="E145">
            <v>0</v>
          </cell>
        </row>
        <row r="146">
          <cell r="A146">
            <v>2012550</v>
          </cell>
          <cell r="B146" t="str">
            <v>事业运行</v>
          </cell>
          <cell r="C146">
            <v>0</v>
          </cell>
          <cell r="D146">
            <v>0</v>
          </cell>
          <cell r="E146">
            <v>0</v>
          </cell>
        </row>
        <row r="147">
          <cell r="A147">
            <v>2012599</v>
          </cell>
          <cell r="B147" t="str">
            <v>其他港澳台事务支出</v>
          </cell>
          <cell r="C147">
            <v>2</v>
          </cell>
          <cell r="D147">
            <v>2</v>
          </cell>
          <cell r="E147">
            <v>0</v>
          </cell>
        </row>
        <row r="148">
          <cell r="A148">
            <v>20126</v>
          </cell>
          <cell r="B148" t="str">
            <v>档案事务</v>
          </cell>
          <cell r="C148">
            <v>113</v>
          </cell>
          <cell r="D148">
            <v>122</v>
          </cell>
          <cell r="E148">
            <v>103</v>
          </cell>
        </row>
        <row r="149">
          <cell r="A149">
            <v>2012601</v>
          </cell>
          <cell r="B149" t="str">
            <v>行政运行</v>
          </cell>
          <cell r="C149">
            <v>0</v>
          </cell>
          <cell r="D149">
            <v>0</v>
          </cell>
          <cell r="E149">
            <v>0</v>
          </cell>
        </row>
        <row r="150">
          <cell r="A150">
            <v>2012602</v>
          </cell>
          <cell r="B150" t="str">
            <v>一般行政管理事务</v>
          </cell>
          <cell r="C150">
            <v>0</v>
          </cell>
          <cell r="D150">
            <v>0</v>
          </cell>
          <cell r="E150">
            <v>0</v>
          </cell>
        </row>
        <row r="151">
          <cell r="A151">
            <v>2012603</v>
          </cell>
          <cell r="B151" t="str">
            <v>机关服务</v>
          </cell>
          <cell r="C151">
            <v>0</v>
          </cell>
          <cell r="D151">
            <v>0</v>
          </cell>
          <cell r="E151">
            <v>0</v>
          </cell>
        </row>
        <row r="152">
          <cell r="A152">
            <v>2012604</v>
          </cell>
          <cell r="B152" t="str">
            <v>档案馆</v>
          </cell>
          <cell r="C152">
            <v>113</v>
          </cell>
          <cell r="D152">
            <v>122</v>
          </cell>
          <cell r="E152">
            <v>103</v>
          </cell>
        </row>
        <row r="153">
          <cell r="A153">
            <v>2012699</v>
          </cell>
          <cell r="B153" t="str">
            <v>其他档案事务支出</v>
          </cell>
          <cell r="C153">
            <v>0</v>
          </cell>
          <cell r="D153">
            <v>0</v>
          </cell>
          <cell r="E153">
            <v>0</v>
          </cell>
        </row>
        <row r="154">
          <cell r="A154">
            <v>20128</v>
          </cell>
          <cell r="B154" t="str">
            <v>民主党派及工商联事务</v>
          </cell>
          <cell r="C154">
            <v>140</v>
          </cell>
          <cell r="D154">
            <v>120</v>
          </cell>
          <cell r="E154">
            <v>119</v>
          </cell>
        </row>
        <row r="155">
          <cell r="A155">
            <v>2012801</v>
          </cell>
          <cell r="B155" t="str">
            <v>行政运行</v>
          </cell>
          <cell r="C155">
            <v>111</v>
          </cell>
          <cell r="D155">
            <v>110</v>
          </cell>
          <cell r="E155">
            <v>112</v>
          </cell>
        </row>
        <row r="156">
          <cell r="A156">
            <v>2012802</v>
          </cell>
          <cell r="B156" t="str">
            <v>一般行政管理事务</v>
          </cell>
          <cell r="C156">
            <v>0</v>
          </cell>
          <cell r="D156">
            <v>0</v>
          </cell>
          <cell r="E156">
            <v>0</v>
          </cell>
        </row>
        <row r="157">
          <cell r="A157">
            <v>2012803</v>
          </cell>
          <cell r="B157" t="str">
            <v>机关服务</v>
          </cell>
          <cell r="C157">
            <v>0</v>
          </cell>
          <cell r="D157">
            <v>0</v>
          </cell>
          <cell r="E157">
            <v>0</v>
          </cell>
        </row>
        <row r="158">
          <cell r="A158">
            <v>2012804</v>
          </cell>
          <cell r="B158" t="str">
            <v>参政议政</v>
          </cell>
          <cell r="C158">
            <v>0</v>
          </cell>
          <cell r="D158">
            <v>0</v>
          </cell>
          <cell r="E158">
            <v>0</v>
          </cell>
        </row>
        <row r="159">
          <cell r="A159">
            <v>2012850</v>
          </cell>
          <cell r="B159" t="str">
            <v>事业运行</v>
          </cell>
          <cell r="C159">
            <v>0</v>
          </cell>
          <cell r="D159">
            <v>0</v>
          </cell>
          <cell r="E159">
            <v>0</v>
          </cell>
        </row>
        <row r="160">
          <cell r="A160">
            <v>2012899</v>
          </cell>
          <cell r="B160" t="str">
            <v>其他民主党派及工商联事务支出</v>
          </cell>
          <cell r="C160">
            <v>29</v>
          </cell>
          <cell r="D160">
            <v>10</v>
          </cell>
          <cell r="E160">
            <v>7</v>
          </cell>
        </row>
        <row r="161">
          <cell r="A161">
            <v>20129</v>
          </cell>
          <cell r="B161" t="str">
            <v>群众团体事务</v>
          </cell>
          <cell r="C161">
            <v>529</v>
          </cell>
          <cell r="D161">
            <v>646</v>
          </cell>
          <cell r="E161">
            <v>628</v>
          </cell>
        </row>
        <row r="162">
          <cell r="A162">
            <v>2012901</v>
          </cell>
          <cell r="B162" t="str">
            <v>行政运行</v>
          </cell>
          <cell r="C162">
            <v>288</v>
          </cell>
          <cell r="D162">
            <v>295</v>
          </cell>
          <cell r="E162">
            <v>308</v>
          </cell>
        </row>
        <row r="163">
          <cell r="A163">
            <v>2012902</v>
          </cell>
          <cell r="B163" t="str">
            <v>一般行政管理事务</v>
          </cell>
          <cell r="C163">
            <v>35</v>
          </cell>
          <cell r="D163">
            <v>35</v>
          </cell>
          <cell r="E163">
            <v>6</v>
          </cell>
        </row>
        <row r="164">
          <cell r="A164">
            <v>2012903</v>
          </cell>
          <cell r="B164" t="str">
            <v>机关服务</v>
          </cell>
          <cell r="C164">
            <v>0</v>
          </cell>
          <cell r="D164">
            <v>0</v>
          </cell>
          <cell r="E164">
            <v>0</v>
          </cell>
        </row>
        <row r="165">
          <cell r="A165">
            <v>2012906</v>
          </cell>
          <cell r="B165" t="str">
            <v>工会事务</v>
          </cell>
          <cell r="C165">
            <v>0</v>
          </cell>
          <cell r="D165">
            <v>0</v>
          </cell>
          <cell r="E165">
            <v>0</v>
          </cell>
        </row>
        <row r="166">
          <cell r="A166">
            <v>2012950</v>
          </cell>
          <cell r="B166" t="str">
            <v>事业运行</v>
          </cell>
          <cell r="C166">
            <v>0</v>
          </cell>
          <cell r="D166">
            <v>0</v>
          </cell>
          <cell r="E166">
            <v>0</v>
          </cell>
        </row>
        <row r="167">
          <cell r="A167">
            <v>2012999</v>
          </cell>
          <cell r="B167" t="str">
            <v>其他群众团体事务支出</v>
          </cell>
          <cell r="C167">
            <v>206</v>
          </cell>
          <cell r="D167">
            <v>316</v>
          </cell>
          <cell r="E167">
            <v>314</v>
          </cell>
        </row>
        <row r="168">
          <cell r="A168">
            <v>20131</v>
          </cell>
          <cell r="B168" t="str">
            <v>党委办公厅（室）及相关机构事务</v>
          </cell>
          <cell r="C168">
            <v>1491</v>
          </cell>
          <cell r="D168">
            <v>2097</v>
          </cell>
          <cell r="E168">
            <v>1401</v>
          </cell>
        </row>
        <row r="169">
          <cell r="A169">
            <v>2013101</v>
          </cell>
          <cell r="B169" t="str">
            <v>行政运行</v>
          </cell>
          <cell r="C169">
            <v>1291</v>
          </cell>
          <cell r="D169">
            <v>1298</v>
          </cell>
          <cell r="E169">
            <v>1311</v>
          </cell>
        </row>
        <row r="170">
          <cell r="A170">
            <v>2013102</v>
          </cell>
          <cell r="B170" t="str">
            <v>一般行政管理事务</v>
          </cell>
          <cell r="C170">
            <v>191</v>
          </cell>
          <cell r="D170">
            <v>788</v>
          </cell>
          <cell r="E170">
            <v>83</v>
          </cell>
        </row>
        <row r="171">
          <cell r="A171">
            <v>2013103</v>
          </cell>
          <cell r="B171" t="str">
            <v>机关服务</v>
          </cell>
          <cell r="C171">
            <v>0</v>
          </cell>
          <cell r="D171">
            <v>0</v>
          </cell>
          <cell r="E171">
            <v>0</v>
          </cell>
        </row>
        <row r="172">
          <cell r="A172">
            <v>2013105</v>
          </cell>
          <cell r="B172" t="str">
            <v>专项业务</v>
          </cell>
          <cell r="C172">
            <v>0</v>
          </cell>
          <cell r="D172">
            <v>0</v>
          </cell>
          <cell r="E172">
            <v>0</v>
          </cell>
        </row>
        <row r="173">
          <cell r="A173">
            <v>2013150</v>
          </cell>
          <cell r="B173" t="str">
            <v>事业运行</v>
          </cell>
          <cell r="C173">
            <v>0</v>
          </cell>
          <cell r="D173">
            <v>0</v>
          </cell>
          <cell r="E173">
            <v>0</v>
          </cell>
        </row>
        <row r="174">
          <cell r="A174">
            <v>2013199</v>
          </cell>
          <cell r="B174" t="str">
            <v>其他党委办公厅（室）及相关机构事务支出</v>
          </cell>
          <cell r="C174">
            <v>9</v>
          </cell>
          <cell r="D174">
            <v>11</v>
          </cell>
          <cell r="E174">
            <v>7</v>
          </cell>
        </row>
        <row r="175">
          <cell r="A175">
            <v>20132</v>
          </cell>
          <cell r="B175" t="str">
            <v>组织事务</v>
          </cell>
          <cell r="C175">
            <v>438</v>
          </cell>
          <cell r="D175">
            <v>535</v>
          </cell>
          <cell r="E175">
            <v>437</v>
          </cell>
        </row>
        <row r="176">
          <cell r="A176">
            <v>2013201</v>
          </cell>
          <cell r="B176" t="str">
            <v>行政运行</v>
          </cell>
          <cell r="C176">
            <v>339</v>
          </cell>
          <cell r="D176">
            <v>337</v>
          </cell>
          <cell r="E176">
            <v>355</v>
          </cell>
        </row>
        <row r="177">
          <cell r="A177">
            <v>2013202</v>
          </cell>
          <cell r="B177" t="str">
            <v>一般行政管理事务</v>
          </cell>
          <cell r="C177">
            <v>68</v>
          </cell>
          <cell r="D177">
            <v>167</v>
          </cell>
          <cell r="E177">
            <v>74</v>
          </cell>
        </row>
        <row r="178">
          <cell r="A178">
            <v>2013203</v>
          </cell>
          <cell r="B178" t="str">
            <v>机关服务</v>
          </cell>
          <cell r="C178">
            <v>0</v>
          </cell>
          <cell r="D178">
            <v>0</v>
          </cell>
          <cell r="E178">
            <v>0</v>
          </cell>
        </row>
        <row r="179">
          <cell r="A179">
            <v>2013204</v>
          </cell>
          <cell r="B179" t="str">
            <v>公务员事务</v>
          </cell>
          <cell r="C179">
            <v>0</v>
          </cell>
          <cell r="D179">
            <v>0</v>
          </cell>
          <cell r="E179">
            <v>0</v>
          </cell>
        </row>
        <row r="180">
          <cell r="A180">
            <v>2013250</v>
          </cell>
          <cell r="B180" t="str">
            <v>事业运行</v>
          </cell>
          <cell r="C180">
            <v>0</v>
          </cell>
          <cell r="D180">
            <v>0</v>
          </cell>
          <cell r="E180">
            <v>0</v>
          </cell>
        </row>
        <row r="181">
          <cell r="A181">
            <v>2013299</v>
          </cell>
          <cell r="B181" t="str">
            <v>其他组织事务支出</v>
          </cell>
          <cell r="C181">
            <v>31</v>
          </cell>
          <cell r="D181">
            <v>31</v>
          </cell>
          <cell r="E181">
            <v>8</v>
          </cell>
        </row>
        <row r="182">
          <cell r="A182">
            <v>20133</v>
          </cell>
          <cell r="B182" t="str">
            <v>宣传事务</v>
          </cell>
          <cell r="C182">
            <v>1012</v>
          </cell>
          <cell r="D182">
            <v>1151</v>
          </cell>
          <cell r="E182">
            <v>1118</v>
          </cell>
        </row>
        <row r="183">
          <cell r="A183">
            <v>2013301</v>
          </cell>
          <cell r="B183" t="str">
            <v>行政运行</v>
          </cell>
          <cell r="C183">
            <v>1012</v>
          </cell>
          <cell r="D183">
            <v>1143</v>
          </cell>
          <cell r="E183">
            <v>1110</v>
          </cell>
        </row>
        <row r="184">
          <cell r="A184">
            <v>2013302</v>
          </cell>
          <cell r="B184" t="str">
            <v>一般行政管理事务</v>
          </cell>
          <cell r="C184">
            <v>0</v>
          </cell>
          <cell r="D184">
            <v>8</v>
          </cell>
          <cell r="E184">
            <v>8</v>
          </cell>
        </row>
        <row r="185">
          <cell r="A185">
            <v>2013303</v>
          </cell>
          <cell r="B185" t="str">
            <v>机关服务</v>
          </cell>
          <cell r="C185">
            <v>0</v>
          </cell>
          <cell r="D185">
            <v>0</v>
          </cell>
          <cell r="E185">
            <v>0</v>
          </cell>
        </row>
        <row r="186">
          <cell r="A186">
            <v>2013304</v>
          </cell>
          <cell r="B186" t="str">
            <v>宣传管理</v>
          </cell>
          <cell r="C186">
            <v>0</v>
          </cell>
          <cell r="D186">
            <v>0</v>
          </cell>
          <cell r="E186">
            <v>0</v>
          </cell>
        </row>
        <row r="187">
          <cell r="A187">
            <v>2013350</v>
          </cell>
          <cell r="B187" t="str">
            <v>事业运行</v>
          </cell>
          <cell r="C187">
            <v>0</v>
          </cell>
          <cell r="D187">
            <v>0</v>
          </cell>
          <cell r="E187">
            <v>0</v>
          </cell>
        </row>
        <row r="188">
          <cell r="A188">
            <v>2013399</v>
          </cell>
          <cell r="B188" t="str">
            <v>其他宣传事务支出</v>
          </cell>
          <cell r="C188">
            <v>0</v>
          </cell>
          <cell r="D188">
            <v>0</v>
          </cell>
          <cell r="E188">
            <v>0</v>
          </cell>
        </row>
        <row r="189">
          <cell r="A189">
            <v>20134</v>
          </cell>
          <cell r="B189" t="str">
            <v>统战事务</v>
          </cell>
          <cell r="C189">
            <v>201</v>
          </cell>
          <cell r="D189">
            <v>181</v>
          </cell>
          <cell r="E189">
            <v>187</v>
          </cell>
        </row>
        <row r="190">
          <cell r="A190">
            <v>2013401</v>
          </cell>
          <cell r="B190" t="str">
            <v>行政运行</v>
          </cell>
          <cell r="C190">
            <v>177</v>
          </cell>
          <cell r="D190">
            <v>167</v>
          </cell>
          <cell r="E190">
            <v>180</v>
          </cell>
        </row>
        <row r="191">
          <cell r="A191">
            <v>2013402</v>
          </cell>
          <cell r="B191" t="str">
            <v>一般行政管理事务</v>
          </cell>
          <cell r="C191">
            <v>0</v>
          </cell>
          <cell r="D191">
            <v>0</v>
          </cell>
          <cell r="E191">
            <v>0</v>
          </cell>
        </row>
        <row r="192">
          <cell r="A192">
            <v>2013403</v>
          </cell>
          <cell r="B192" t="str">
            <v>机关服务</v>
          </cell>
          <cell r="C192">
            <v>0</v>
          </cell>
          <cell r="D192">
            <v>0</v>
          </cell>
          <cell r="E192">
            <v>0</v>
          </cell>
        </row>
        <row r="193">
          <cell r="A193">
            <v>2013404</v>
          </cell>
          <cell r="B193" t="str">
            <v>宗教事务</v>
          </cell>
          <cell r="C193">
            <v>0</v>
          </cell>
          <cell r="D193">
            <v>1</v>
          </cell>
          <cell r="E193">
            <v>0</v>
          </cell>
        </row>
        <row r="194">
          <cell r="A194">
            <v>2013405</v>
          </cell>
          <cell r="B194" t="str">
            <v>华侨事务</v>
          </cell>
          <cell r="C194">
            <v>0</v>
          </cell>
          <cell r="D194">
            <v>0</v>
          </cell>
          <cell r="E194">
            <v>0</v>
          </cell>
        </row>
        <row r="195">
          <cell r="A195">
            <v>2013450</v>
          </cell>
          <cell r="B195" t="str">
            <v>事业运行</v>
          </cell>
          <cell r="C195">
            <v>0</v>
          </cell>
          <cell r="D195">
            <v>0</v>
          </cell>
          <cell r="E195">
            <v>0</v>
          </cell>
        </row>
        <row r="196">
          <cell r="A196">
            <v>2013499</v>
          </cell>
          <cell r="B196" t="str">
            <v>其他统战事务支出</v>
          </cell>
          <cell r="C196">
            <v>24</v>
          </cell>
          <cell r="D196">
            <v>13</v>
          </cell>
          <cell r="E196">
            <v>7</v>
          </cell>
        </row>
        <row r="197">
          <cell r="A197">
            <v>20135</v>
          </cell>
          <cell r="B197" t="str">
            <v>对外联络事务</v>
          </cell>
          <cell r="C197">
            <v>0</v>
          </cell>
          <cell r="D197">
            <v>0</v>
          </cell>
          <cell r="E197">
            <v>0</v>
          </cell>
        </row>
        <row r="198">
          <cell r="A198">
            <v>2013501</v>
          </cell>
          <cell r="B198" t="str">
            <v>行政运行</v>
          </cell>
          <cell r="C198">
            <v>0</v>
          </cell>
          <cell r="D198">
            <v>0</v>
          </cell>
          <cell r="E198">
            <v>0</v>
          </cell>
        </row>
        <row r="199">
          <cell r="A199">
            <v>2013502</v>
          </cell>
          <cell r="B199" t="str">
            <v>一般行政管理事务</v>
          </cell>
          <cell r="C199">
            <v>0</v>
          </cell>
          <cell r="D199">
            <v>0</v>
          </cell>
          <cell r="E199">
            <v>0</v>
          </cell>
        </row>
        <row r="200">
          <cell r="A200">
            <v>2013503</v>
          </cell>
          <cell r="B200" t="str">
            <v>机关服务</v>
          </cell>
          <cell r="C200">
            <v>0</v>
          </cell>
          <cell r="D200">
            <v>0</v>
          </cell>
          <cell r="E200">
            <v>0</v>
          </cell>
        </row>
        <row r="201">
          <cell r="A201">
            <v>2013550</v>
          </cell>
          <cell r="B201" t="str">
            <v>事业运行</v>
          </cell>
          <cell r="C201">
            <v>0</v>
          </cell>
          <cell r="D201">
            <v>0</v>
          </cell>
          <cell r="E201">
            <v>0</v>
          </cell>
        </row>
        <row r="202">
          <cell r="A202">
            <v>2013599</v>
          </cell>
          <cell r="B202" t="str">
            <v>其他对外联络事务支出</v>
          </cell>
          <cell r="C202">
            <v>0</v>
          </cell>
          <cell r="D202">
            <v>0</v>
          </cell>
          <cell r="E202">
            <v>0</v>
          </cell>
        </row>
        <row r="203">
          <cell r="A203">
            <v>20136</v>
          </cell>
          <cell r="B203" t="str">
            <v>其他共产党事务支出</v>
          </cell>
          <cell r="C203">
            <v>175</v>
          </cell>
          <cell r="D203">
            <v>200</v>
          </cell>
          <cell r="E203">
            <v>198</v>
          </cell>
        </row>
        <row r="204">
          <cell r="A204">
            <v>2013601</v>
          </cell>
          <cell r="B204" t="str">
            <v>行政运行</v>
          </cell>
          <cell r="C204">
            <v>162</v>
          </cell>
          <cell r="D204">
            <v>155</v>
          </cell>
          <cell r="E204">
            <v>162</v>
          </cell>
        </row>
        <row r="205">
          <cell r="A205">
            <v>2013602</v>
          </cell>
          <cell r="B205" t="str">
            <v>一般行政管理事务</v>
          </cell>
          <cell r="C205">
            <v>8</v>
          </cell>
          <cell r="D205">
            <v>25</v>
          </cell>
          <cell r="E205">
            <v>9</v>
          </cell>
        </row>
        <row r="206">
          <cell r="A206">
            <v>2013603</v>
          </cell>
          <cell r="B206" t="str">
            <v>机关服务</v>
          </cell>
          <cell r="C206">
            <v>0</v>
          </cell>
          <cell r="D206">
            <v>0</v>
          </cell>
          <cell r="E206">
            <v>0</v>
          </cell>
        </row>
        <row r="207">
          <cell r="A207">
            <v>2013650</v>
          </cell>
          <cell r="B207" t="str">
            <v>事业运行</v>
          </cell>
          <cell r="C207">
            <v>0</v>
          </cell>
          <cell r="D207">
            <v>0</v>
          </cell>
          <cell r="E207">
            <v>0</v>
          </cell>
        </row>
        <row r="208">
          <cell r="A208">
            <v>2013699</v>
          </cell>
          <cell r="B208" t="str">
            <v>其他共产党事务支出</v>
          </cell>
          <cell r="C208">
            <v>5</v>
          </cell>
          <cell r="D208">
            <v>20</v>
          </cell>
          <cell r="E208">
            <v>27</v>
          </cell>
        </row>
        <row r="209">
          <cell r="A209">
            <v>20137</v>
          </cell>
          <cell r="B209" t="str">
            <v>网信事务</v>
          </cell>
          <cell r="C209">
            <v>0</v>
          </cell>
          <cell r="D209">
            <v>0</v>
          </cell>
          <cell r="E209">
            <v>0</v>
          </cell>
        </row>
        <row r="210">
          <cell r="A210">
            <v>2013701</v>
          </cell>
          <cell r="B210" t="str">
            <v>行政运行</v>
          </cell>
          <cell r="C210">
            <v>0</v>
          </cell>
          <cell r="D210">
            <v>0</v>
          </cell>
          <cell r="E210">
            <v>0</v>
          </cell>
        </row>
        <row r="211">
          <cell r="A211">
            <v>2013702</v>
          </cell>
          <cell r="B211" t="str">
            <v>一般行政管理事务</v>
          </cell>
          <cell r="C211">
            <v>0</v>
          </cell>
          <cell r="D211">
            <v>0</v>
          </cell>
          <cell r="E211">
            <v>0</v>
          </cell>
        </row>
        <row r="212">
          <cell r="A212">
            <v>2013703</v>
          </cell>
          <cell r="B212" t="str">
            <v>机关服务</v>
          </cell>
          <cell r="C212">
            <v>0</v>
          </cell>
          <cell r="D212">
            <v>0</v>
          </cell>
          <cell r="E212">
            <v>0</v>
          </cell>
        </row>
        <row r="213">
          <cell r="A213">
            <v>2013704</v>
          </cell>
          <cell r="B213" t="str">
            <v>信息安全事务</v>
          </cell>
          <cell r="C213">
            <v>0</v>
          </cell>
          <cell r="D213">
            <v>0</v>
          </cell>
          <cell r="E213">
            <v>0</v>
          </cell>
        </row>
        <row r="214">
          <cell r="A214">
            <v>2013750</v>
          </cell>
          <cell r="B214" t="str">
            <v>事业运行</v>
          </cell>
          <cell r="C214">
            <v>0</v>
          </cell>
          <cell r="D214">
            <v>0</v>
          </cell>
          <cell r="E214">
            <v>0</v>
          </cell>
        </row>
        <row r="215">
          <cell r="A215">
            <v>2013799</v>
          </cell>
          <cell r="B215" t="str">
            <v>其他网信事务支出</v>
          </cell>
          <cell r="C215">
            <v>0</v>
          </cell>
          <cell r="D215">
            <v>0</v>
          </cell>
          <cell r="E215">
            <v>0</v>
          </cell>
        </row>
        <row r="216">
          <cell r="A216">
            <v>20138</v>
          </cell>
          <cell r="B216" t="str">
            <v>市场监督管理事务</v>
          </cell>
          <cell r="C216">
            <v>952</v>
          </cell>
          <cell r="D216">
            <v>1037</v>
          </cell>
          <cell r="E216">
            <v>1017</v>
          </cell>
        </row>
        <row r="217">
          <cell r="A217">
            <v>2013801</v>
          </cell>
          <cell r="B217" t="str">
            <v>行政运行</v>
          </cell>
          <cell r="C217">
            <v>909</v>
          </cell>
          <cell r="D217">
            <v>883</v>
          </cell>
          <cell r="E217">
            <v>839</v>
          </cell>
        </row>
        <row r="218">
          <cell r="A218">
            <v>2013802</v>
          </cell>
          <cell r="B218" t="str">
            <v>一般行政管理事务</v>
          </cell>
          <cell r="C218">
            <v>0</v>
          </cell>
          <cell r="D218">
            <v>0</v>
          </cell>
          <cell r="E218">
            <v>0</v>
          </cell>
        </row>
        <row r="219">
          <cell r="A219">
            <v>2013803</v>
          </cell>
          <cell r="B219" t="str">
            <v>机关服务</v>
          </cell>
          <cell r="C219">
            <v>0</v>
          </cell>
          <cell r="D219">
            <v>0</v>
          </cell>
          <cell r="E219">
            <v>0</v>
          </cell>
        </row>
        <row r="220">
          <cell r="A220">
            <v>2013804</v>
          </cell>
          <cell r="B220" t="str">
            <v>市场主体管理</v>
          </cell>
          <cell r="C220">
            <v>0</v>
          </cell>
          <cell r="D220">
            <v>0</v>
          </cell>
          <cell r="E220">
            <v>0</v>
          </cell>
        </row>
        <row r="221">
          <cell r="A221">
            <v>2013805</v>
          </cell>
          <cell r="B221" t="str">
            <v>市场秩序执法</v>
          </cell>
          <cell r="C221">
            <v>19</v>
          </cell>
          <cell r="D221">
            <v>15</v>
          </cell>
          <cell r="E221">
            <v>4</v>
          </cell>
        </row>
        <row r="222">
          <cell r="A222">
            <v>2013808</v>
          </cell>
          <cell r="B222" t="str">
            <v>信息化建设</v>
          </cell>
          <cell r="C222">
            <v>0</v>
          </cell>
          <cell r="D222">
            <v>0</v>
          </cell>
          <cell r="E222">
            <v>0</v>
          </cell>
        </row>
        <row r="223">
          <cell r="A223">
            <v>2013810</v>
          </cell>
          <cell r="B223" t="str">
            <v>质量基础</v>
          </cell>
          <cell r="C223">
            <v>0</v>
          </cell>
          <cell r="D223">
            <v>0</v>
          </cell>
          <cell r="E223">
            <v>0</v>
          </cell>
        </row>
        <row r="224">
          <cell r="A224">
            <v>2013812</v>
          </cell>
          <cell r="B224" t="str">
            <v>药品事务</v>
          </cell>
          <cell r="C224">
            <v>0</v>
          </cell>
          <cell r="D224">
            <v>0</v>
          </cell>
          <cell r="E224">
            <v>0</v>
          </cell>
        </row>
        <row r="225">
          <cell r="A225">
            <v>2013813</v>
          </cell>
          <cell r="B225" t="str">
            <v>医疗器械事务</v>
          </cell>
          <cell r="C225">
            <v>0</v>
          </cell>
          <cell r="D225">
            <v>0</v>
          </cell>
          <cell r="E225">
            <v>0</v>
          </cell>
        </row>
        <row r="226">
          <cell r="A226">
            <v>2013814</v>
          </cell>
          <cell r="B226" t="str">
            <v>化妆品事务</v>
          </cell>
          <cell r="C226">
            <v>0</v>
          </cell>
          <cell r="D226">
            <v>0</v>
          </cell>
          <cell r="E226">
            <v>0</v>
          </cell>
        </row>
        <row r="227">
          <cell r="A227">
            <v>2013815</v>
          </cell>
          <cell r="B227" t="str">
            <v>质量安全监管</v>
          </cell>
          <cell r="C227">
            <v>0</v>
          </cell>
          <cell r="D227">
            <v>0</v>
          </cell>
          <cell r="E227">
            <v>0</v>
          </cell>
        </row>
        <row r="228">
          <cell r="A228">
            <v>2013816</v>
          </cell>
          <cell r="B228" t="str">
            <v>食品安全监管</v>
          </cell>
          <cell r="C228">
            <v>6</v>
          </cell>
          <cell r="D228">
            <v>13</v>
          </cell>
          <cell r="E228">
            <v>3</v>
          </cell>
        </row>
        <row r="229">
          <cell r="A229">
            <v>2013850</v>
          </cell>
          <cell r="B229" t="str">
            <v>事业运行</v>
          </cell>
          <cell r="C229">
            <v>0</v>
          </cell>
          <cell r="D229">
            <v>0</v>
          </cell>
          <cell r="E229">
            <v>136</v>
          </cell>
        </row>
        <row r="230">
          <cell r="A230">
            <v>2013899</v>
          </cell>
          <cell r="B230" t="str">
            <v>其他市场监督管理事务</v>
          </cell>
          <cell r="C230">
            <v>18</v>
          </cell>
          <cell r="D230">
            <v>126</v>
          </cell>
          <cell r="E230">
            <v>35</v>
          </cell>
        </row>
        <row r="231">
          <cell r="A231">
            <v>20139</v>
          </cell>
          <cell r="B231" t="str">
            <v>社会工作事务◆</v>
          </cell>
          <cell r="C231">
            <v>0</v>
          </cell>
          <cell r="D231">
            <v>0</v>
          </cell>
          <cell r="E231">
            <v>92</v>
          </cell>
        </row>
        <row r="232">
          <cell r="A232">
            <v>2013901</v>
          </cell>
          <cell r="B232" t="str">
            <v>行政运行◆</v>
          </cell>
        </row>
        <row r="232">
          <cell r="D232">
            <v>0</v>
          </cell>
          <cell r="E232">
            <v>92</v>
          </cell>
        </row>
        <row r="233">
          <cell r="A233">
            <v>2013902</v>
          </cell>
          <cell r="B233" t="str">
            <v>一般行政管理事务◆</v>
          </cell>
        </row>
        <row r="233">
          <cell r="D233">
            <v>0</v>
          </cell>
          <cell r="E233">
            <v>0</v>
          </cell>
        </row>
        <row r="234">
          <cell r="A234">
            <v>2013903</v>
          </cell>
          <cell r="B234" t="str">
            <v>机关服务◆</v>
          </cell>
        </row>
        <row r="234">
          <cell r="D234">
            <v>0</v>
          </cell>
          <cell r="E234">
            <v>0</v>
          </cell>
        </row>
        <row r="235">
          <cell r="A235">
            <v>2013904</v>
          </cell>
          <cell r="B235" t="str">
            <v>专项业务◆</v>
          </cell>
        </row>
        <row r="235">
          <cell r="D235">
            <v>0</v>
          </cell>
          <cell r="E235">
            <v>0</v>
          </cell>
        </row>
        <row r="236">
          <cell r="A236">
            <v>2013950</v>
          </cell>
          <cell r="B236" t="str">
            <v>事业运行◆</v>
          </cell>
        </row>
        <row r="236">
          <cell r="D236">
            <v>0</v>
          </cell>
          <cell r="E236">
            <v>0</v>
          </cell>
        </row>
        <row r="237">
          <cell r="A237">
            <v>2013999</v>
          </cell>
          <cell r="B237" t="str">
            <v>其他社会工作事务支出◆</v>
          </cell>
        </row>
        <row r="237">
          <cell r="D237">
            <v>0</v>
          </cell>
          <cell r="E237">
            <v>0</v>
          </cell>
        </row>
        <row r="238">
          <cell r="A238">
            <v>20140</v>
          </cell>
          <cell r="B238" t="str">
            <v>信访事务◆</v>
          </cell>
          <cell r="C238">
            <v>0</v>
          </cell>
          <cell r="D238">
            <v>0</v>
          </cell>
          <cell r="E238">
            <v>24</v>
          </cell>
        </row>
        <row r="239">
          <cell r="A239">
            <v>2014001</v>
          </cell>
          <cell r="B239" t="str">
            <v>行政运行◆</v>
          </cell>
        </row>
        <row r="239">
          <cell r="D239">
            <v>0</v>
          </cell>
          <cell r="E239">
            <v>0</v>
          </cell>
        </row>
        <row r="240">
          <cell r="A240">
            <v>2014002</v>
          </cell>
          <cell r="B240" t="str">
            <v>一般行政管理事务◆</v>
          </cell>
        </row>
        <row r="240">
          <cell r="D240">
            <v>0</v>
          </cell>
          <cell r="E240">
            <v>0</v>
          </cell>
        </row>
        <row r="241">
          <cell r="A241">
            <v>2014003</v>
          </cell>
          <cell r="B241" t="str">
            <v>机关服务◆</v>
          </cell>
        </row>
        <row r="241">
          <cell r="D241">
            <v>0</v>
          </cell>
          <cell r="E241">
            <v>0</v>
          </cell>
        </row>
        <row r="242">
          <cell r="A242">
            <v>2014004</v>
          </cell>
          <cell r="B242" t="str">
            <v>信访业务◆</v>
          </cell>
        </row>
        <row r="242">
          <cell r="D242">
            <v>0</v>
          </cell>
          <cell r="E242">
            <v>16</v>
          </cell>
        </row>
        <row r="243">
          <cell r="A243">
            <v>2014099</v>
          </cell>
          <cell r="B243" t="str">
            <v>其他信访事务支出◆</v>
          </cell>
        </row>
        <row r="243">
          <cell r="D243">
            <v>0</v>
          </cell>
          <cell r="E243">
            <v>8</v>
          </cell>
        </row>
        <row r="244">
          <cell r="A244">
            <v>20199</v>
          </cell>
          <cell r="B244" t="str">
            <v>其他一般公共服务支出</v>
          </cell>
          <cell r="C244">
            <v>1833</v>
          </cell>
          <cell r="D244">
            <v>743</v>
          </cell>
          <cell r="E244">
            <v>-304</v>
          </cell>
        </row>
        <row r="245">
          <cell r="A245">
            <v>2019901</v>
          </cell>
          <cell r="B245" t="str">
            <v>国家赔偿费用支出</v>
          </cell>
          <cell r="C245">
            <v>0</v>
          </cell>
          <cell r="D245">
            <v>0</v>
          </cell>
          <cell r="E245">
            <v>0</v>
          </cell>
        </row>
        <row r="246">
          <cell r="A246">
            <v>2019999</v>
          </cell>
          <cell r="B246" t="str">
            <v>其他一般公共服务支出</v>
          </cell>
          <cell r="C246">
            <v>1833</v>
          </cell>
          <cell r="D246">
            <v>743</v>
          </cell>
          <cell r="E246">
            <v>-304</v>
          </cell>
        </row>
        <row r="247">
          <cell r="A247">
            <v>202</v>
          </cell>
          <cell r="B247" t="str">
            <v>二、外交支出</v>
          </cell>
          <cell r="C247">
            <v>0</v>
          </cell>
          <cell r="D247">
            <v>0</v>
          </cell>
          <cell r="E247">
            <v>0</v>
          </cell>
        </row>
        <row r="248">
          <cell r="A248">
            <v>20205</v>
          </cell>
          <cell r="B248" t="str">
            <v>对外合作与交流</v>
          </cell>
        </row>
        <row r="249">
          <cell r="A249">
            <v>20299</v>
          </cell>
          <cell r="B249" t="str">
            <v>其他外交支出</v>
          </cell>
        </row>
        <row r="250">
          <cell r="A250">
            <v>203</v>
          </cell>
          <cell r="B250" t="str">
            <v>三、国防支出</v>
          </cell>
          <cell r="C250">
            <v>390</v>
          </cell>
          <cell r="D250">
            <v>132</v>
          </cell>
          <cell r="E250">
            <v>390</v>
          </cell>
        </row>
        <row r="251">
          <cell r="A251">
            <v>20301</v>
          </cell>
          <cell r="B251" t="str">
            <v>军费</v>
          </cell>
          <cell r="C251">
            <v>0</v>
          </cell>
          <cell r="D251">
            <v>0</v>
          </cell>
          <cell r="E251">
            <v>0</v>
          </cell>
        </row>
        <row r="252">
          <cell r="A252">
            <v>2030101</v>
          </cell>
          <cell r="B252" t="str">
            <v>现役部队</v>
          </cell>
          <cell r="C252">
            <v>0</v>
          </cell>
          <cell r="D252">
            <v>0</v>
          </cell>
          <cell r="E252">
            <v>0</v>
          </cell>
        </row>
        <row r="253">
          <cell r="A253">
            <v>2030102</v>
          </cell>
          <cell r="B253" t="str">
            <v>预备役部队</v>
          </cell>
          <cell r="C253">
            <v>0</v>
          </cell>
          <cell r="D253">
            <v>0</v>
          </cell>
          <cell r="E253">
            <v>0</v>
          </cell>
        </row>
        <row r="254">
          <cell r="A254">
            <v>2030199</v>
          </cell>
          <cell r="B254" t="str">
            <v>其他军费支出</v>
          </cell>
          <cell r="C254">
            <v>0</v>
          </cell>
          <cell r="D254">
            <v>0</v>
          </cell>
          <cell r="E254">
            <v>0</v>
          </cell>
        </row>
        <row r="255">
          <cell r="A255">
            <v>20304</v>
          </cell>
          <cell r="B255" t="str">
            <v>国防科研事业</v>
          </cell>
          <cell r="C255">
            <v>0</v>
          </cell>
          <cell r="D255">
            <v>0</v>
          </cell>
          <cell r="E255">
            <v>0</v>
          </cell>
        </row>
        <row r="256">
          <cell r="A256">
            <v>2030401</v>
          </cell>
          <cell r="B256" t="str">
            <v>国防科研事业</v>
          </cell>
          <cell r="C256">
            <v>0</v>
          </cell>
          <cell r="D256">
            <v>0</v>
          </cell>
          <cell r="E256">
            <v>0</v>
          </cell>
        </row>
        <row r="257">
          <cell r="A257">
            <v>20305</v>
          </cell>
          <cell r="B257" t="str">
            <v>专项工程</v>
          </cell>
          <cell r="C257">
            <v>0</v>
          </cell>
          <cell r="D257">
            <v>0</v>
          </cell>
          <cell r="E257">
            <v>0</v>
          </cell>
        </row>
        <row r="258">
          <cell r="A258">
            <v>2030501</v>
          </cell>
          <cell r="B258" t="str">
            <v>专项工程</v>
          </cell>
          <cell r="C258">
            <v>0</v>
          </cell>
          <cell r="D258">
            <v>0</v>
          </cell>
          <cell r="E258">
            <v>0</v>
          </cell>
        </row>
        <row r="259">
          <cell r="A259">
            <v>20306</v>
          </cell>
          <cell r="B259" t="str">
            <v>国防动员</v>
          </cell>
          <cell r="C259">
            <v>249</v>
          </cell>
          <cell r="D259">
            <v>130</v>
          </cell>
          <cell r="E259">
            <v>368</v>
          </cell>
        </row>
        <row r="260">
          <cell r="A260">
            <v>2030601</v>
          </cell>
          <cell r="B260" t="str">
            <v>兵役征集</v>
          </cell>
          <cell r="C260">
            <v>74</v>
          </cell>
          <cell r="D260">
            <v>38</v>
          </cell>
          <cell r="E260">
            <v>77</v>
          </cell>
        </row>
        <row r="261">
          <cell r="A261">
            <v>2030602</v>
          </cell>
          <cell r="B261" t="str">
            <v>经济动员</v>
          </cell>
          <cell r="C261">
            <v>0</v>
          </cell>
          <cell r="D261">
            <v>0</v>
          </cell>
          <cell r="E261">
            <v>0</v>
          </cell>
        </row>
        <row r="262">
          <cell r="A262">
            <v>2030603</v>
          </cell>
          <cell r="B262" t="str">
            <v>人民防空</v>
          </cell>
          <cell r="C262">
            <v>15</v>
          </cell>
          <cell r="D262">
            <v>10</v>
          </cell>
          <cell r="E262">
            <v>2</v>
          </cell>
        </row>
        <row r="263">
          <cell r="A263">
            <v>2030604</v>
          </cell>
          <cell r="B263" t="str">
            <v>交通战备</v>
          </cell>
          <cell r="C263">
            <v>0</v>
          </cell>
          <cell r="D263">
            <v>0</v>
          </cell>
          <cell r="E263">
            <v>0</v>
          </cell>
        </row>
        <row r="264">
          <cell r="A264">
            <v>2030607</v>
          </cell>
          <cell r="B264" t="str">
            <v>民兵</v>
          </cell>
          <cell r="C264">
            <v>151</v>
          </cell>
          <cell r="D264">
            <v>46</v>
          </cell>
          <cell r="E264">
            <v>253</v>
          </cell>
        </row>
        <row r="265">
          <cell r="A265">
            <v>2030608</v>
          </cell>
          <cell r="B265" t="str">
            <v>边海防</v>
          </cell>
          <cell r="C265">
            <v>0</v>
          </cell>
          <cell r="D265">
            <v>0</v>
          </cell>
          <cell r="E265">
            <v>0</v>
          </cell>
        </row>
        <row r="266">
          <cell r="A266">
            <v>2030699</v>
          </cell>
          <cell r="B266" t="str">
            <v>其他国防动员支出</v>
          </cell>
          <cell r="C266">
            <v>9</v>
          </cell>
          <cell r="D266">
            <v>36</v>
          </cell>
          <cell r="E266">
            <v>36</v>
          </cell>
        </row>
        <row r="267">
          <cell r="A267">
            <v>20399</v>
          </cell>
          <cell r="B267" t="str">
            <v>其他国防支出</v>
          </cell>
          <cell r="C267">
            <v>141</v>
          </cell>
          <cell r="D267">
            <v>2</v>
          </cell>
          <cell r="E267">
            <v>22</v>
          </cell>
        </row>
        <row r="268">
          <cell r="A268">
            <v>2039999</v>
          </cell>
          <cell r="B268" t="str">
            <v>其他国防支出</v>
          </cell>
          <cell r="C268">
            <v>141</v>
          </cell>
          <cell r="D268">
            <v>2</v>
          </cell>
          <cell r="E268">
            <v>22</v>
          </cell>
        </row>
        <row r="269">
          <cell r="A269">
            <v>204</v>
          </cell>
          <cell r="B269" t="str">
            <v>四、公共安全支出</v>
          </cell>
          <cell r="C269">
            <v>11194</v>
          </cell>
          <cell r="D269">
            <v>13950</v>
          </cell>
          <cell r="E269">
            <v>12165</v>
          </cell>
        </row>
        <row r="270">
          <cell r="A270">
            <v>20401</v>
          </cell>
          <cell r="B270" t="str">
            <v>武装警察部队</v>
          </cell>
          <cell r="C270">
            <v>0</v>
          </cell>
          <cell r="D270">
            <v>0</v>
          </cell>
          <cell r="E270">
            <v>0</v>
          </cell>
        </row>
        <row r="271">
          <cell r="A271">
            <v>2040101</v>
          </cell>
          <cell r="B271" t="str">
            <v>武装警察部队</v>
          </cell>
          <cell r="C271">
            <v>0</v>
          </cell>
          <cell r="D271">
            <v>0</v>
          </cell>
          <cell r="E271">
            <v>0</v>
          </cell>
        </row>
        <row r="272">
          <cell r="A272">
            <v>2040199</v>
          </cell>
          <cell r="B272" t="str">
            <v>其他武装警察部队支出</v>
          </cell>
          <cell r="C272">
            <v>0</v>
          </cell>
          <cell r="D272">
            <v>0</v>
          </cell>
          <cell r="E272">
            <v>0</v>
          </cell>
        </row>
        <row r="273">
          <cell r="A273">
            <v>20402</v>
          </cell>
          <cell r="B273" t="str">
            <v>公安</v>
          </cell>
          <cell r="C273">
            <v>10075</v>
          </cell>
          <cell r="D273">
            <v>12404</v>
          </cell>
          <cell r="E273">
            <v>11342</v>
          </cell>
        </row>
        <row r="274">
          <cell r="A274">
            <v>2040201</v>
          </cell>
          <cell r="B274" t="str">
            <v>行政运行</v>
          </cell>
          <cell r="C274">
            <v>8997</v>
          </cell>
          <cell r="D274">
            <v>10618</v>
          </cell>
          <cell r="E274">
            <v>9377</v>
          </cell>
        </row>
        <row r="275">
          <cell r="A275">
            <v>2040202</v>
          </cell>
          <cell r="B275" t="str">
            <v>一般行政管理事务</v>
          </cell>
          <cell r="C275">
            <v>290</v>
          </cell>
          <cell r="D275">
            <v>610</v>
          </cell>
          <cell r="E275">
            <v>1007</v>
          </cell>
        </row>
        <row r="276">
          <cell r="A276">
            <v>2040203</v>
          </cell>
          <cell r="B276" t="str">
            <v>机关服务</v>
          </cell>
          <cell r="C276">
            <v>0</v>
          </cell>
          <cell r="D276">
            <v>0</v>
          </cell>
          <cell r="E276">
            <v>0</v>
          </cell>
        </row>
        <row r="277">
          <cell r="A277">
            <v>2040219</v>
          </cell>
          <cell r="B277" t="str">
            <v>信息化建设</v>
          </cell>
          <cell r="C277">
            <v>0</v>
          </cell>
          <cell r="D277">
            <v>0</v>
          </cell>
          <cell r="E277">
            <v>0</v>
          </cell>
        </row>
        <row r="278">
          <cell r="A278">
            <v>2040220</v>
          </cell>
          <cell r="B278" t="str">
            <v>执法办案</v>
          </cell>
          <cell r="C278">
            <v>584</v>
          </cell>
          <cell r="D278">
            <v>291</v>
          </cell>
          <cell r="E278">
            <v>367</v>
          </cell>
        </row>
        <row r="279">
          <cell r="A279">
            <v>2040221</v>
          </cell>
          <cell r="B279" t="str">
            <v>特别业务</v>
          </cell>
          <cell r="C279">
            <v>0</v>
          </cell>
          <cell r="D279">
            <v>0</v>
          </cell>
          <cell r="E279">
            <v>0</v>
          </cell>
        </row>
        <row r="280">
          <cell r="A280">
            <v>2040222</v>
          </cell>
          <cell r="B280" t="str">
            <v>特勤业务</v>
          </cell>
          <cell r="C280">
            <v>0</v>
          </cell>
          <cell r="D280">
            <v>0</v>
          </cell>
          <cell r="E280">
            <v>0</v>
          </cell>
        </row>
        <row r="281">
          <cell r="A281">
            <v>2040223</v>
          </cell>
          <cell r="B281" t="str">
            <v>移民事务</v>
          </cell>
          <cell r="C281">
            <v>0</v>
          </cell>
          <cell r="D281">
            <v>2</v>
          </cell>
          <cell r="E281">
            <v>2</v>
          </cell>
        </row>
        <row r="282">
          <cell r="A282">
            <v>2040250</v>
          </cell>
          <cell r="B282" t="str">
            <v>事业运行</v>
          </cell>
          <cell r="C282">
            <v>0</v>
          </cell>
          <cell r="D282">
            <v>0</v>
          </cell>
          <cell r="E282">
            <v>0</v>
          </cell>
        </row>
        <row r="283">
          <cell r="A283">
            <v>2040299</v>
          </cell>
          <cell r="B283" t="str">
            <v>其他公安支出</v>
          </cell>
          <cell r="C283">
            <v>204</v>
          </cell>
          <cell r="D283">
            <v>883</v>
          </cell>
          <cell r="E283">
            <v>589</v>
          </cell>
        </row>
        <row r="284">
          <cell r="A284">
            <v>20403</v>
          </cell>
          <cell r="B284" t="str">
            <v>国家安全</v>
          </cell>
          <cell r="C284">
            <v>0</v>
          </cell>
          <cell r="D284">
            <v>0</v>
          </cell>
          <cell r="E284">
            <v>0</v>
          </cell>
        </row>
        <row r="285">
          <cell r="A285">
            <v>2040301</v>
          </cell>
          <cell r="B285" t="str">
            <v>行政运行</v>
          </cell>
          <cell r="C285">
            <v>0</v>
          </cell>
          <cell r="D285">
            <v>0</v>
          </cell>
          <cell r="E285">
            <v>0</v>
          </cell>
        </row>
        <row r="286">
          <cell r="A286">
            <v>2040302</v>
          </cell>
          <cell r="B286" t="str">
            <v>一般行政管理事务</v>
          </cell>
          <cell r="C286">
            <v>0</v>
          </cell>
          <cell r="D286">
            <v>0</v>
          </cell>
          <cell r="E286">
            <v>0</v>
          </cell>
        </row>
        <row r="287">
          <cell r="A287">
            <v>2040303</v>
          </cell>
          <cell r="B287" t="str">
            <v>机关服务</v>
          </cell>
          <cell r="C287">
            <v>0</v>
          </cell>
          <cell r="D287">
            <v>0</v>
          </cell>
          <cell r="E287">
            <v>0</v>
          </cell>
        </row>
        <row r="288">
          <cell r="A288">
            <v>2040304</v>
          </cell>
          <cell r="B288" t="str">
            <v>安全业务</v>
          </cell>
          <cell r="C288">
            <v>0</v>
          </cell>
          <cell r="D288">
            <v>0</v>
          </cell>
          <cell r="E288">
            <v>0</v>
          </cell>
        </row>
        <row r="289">
          <cell r="A289">
            <v>2040350</v>
          </cell>
          <cell r="B289" t="str">
            <v>事业运行</v>
          </cell>
          <cell r="C289">
            <v>0</v>
          </cell>
          <cell r="D289">
            <v>0</v>
          </cell>
          <cell r="E289">
            <v>0</v>
          </cell>
        </row>
        <row r="290">
          <cell r="A290">
            <v>2040399</v>
          </cell>
          <cell r="B290" t="str">
            <v>其他国家安全支出</v>
          </cell>
          <cell r="C290">
            <v>0</v>
          </cell>
          <cell r="D290">
            <v>0</v>
          </cell>
          <cell r="E290">
            <v>0</v>
          </cell>
        </row>
        <row r="291">
          <cell r="A291">
            <v>20404</v>
          </cell>
          <cell r="B291" t="str">
            <v>检察</v>
          </cell>
          <cell r="C291">
            <v>30</v>
          </cell>
          <cell r="D291">
            <v>50</v>
          </cell>
          <cell r="E291">
            <v>9</v>
          </cell>
        </row>
        <row r="292">
          <cell r="A292">
            <v>2040401</v>
          </cell>
          <cell r="B292" t="str">
            <v>行政运行</v>
          </cell>
          <cell r="C292">
            <v>0</v>
          </cell>
          <cell r="D292">
            <v>0</v>
          </cell>
          <cell r="E292">
            <v>0</v>
          </cell>
        </row>
        <row r="293">
          <cell r="A293">
            <v>2040402</v>
          </cell>
          <cell r="B293" t="str">
            <v>一般行政管理事务</v>
          </cell>
          <cell r="C293">
            <v>0</v>
          </cell>
          <cell r="D293">
            <v>0</v>
          </cell>
          <cell r="E293">
            <v>0</v>
          </cell>
        </row>
        <row r="294">
          <cell r="A294">
            <v>2040403</v>
          </cell>
          <cell r="B294" t="str">
            <v>机关服务</v>
          </cell>
          <cell r="C294">
            <v>0</v>
          </cell>
          <cell r="D294">
            <v>0</v>
          </cell>
          <cell r="E294">
            <v>0</v>
          </cell>
        </row>
        <row r="295">
          <cell r="A295">
            <v>2040409</v>
          </cell>
          <cell r="B295" t="str">
            <v>“两房”建设</v>
          </cell>
          <cell r="C295">
            <v>0</v>
          </cell>
          <cell r="D295">
            <v>0</v>
          </cell>
          <cell r="E295">
            <v>0</v>
          </cell>
        </row>
        <row r="296">
          <cell r="A296">
            <v>2040410</v>
          </cell>
          <cell r="B296" t="str">
            <v>检察监督</v>
          </cell>
          <cell r="C296">
            <v>0</v>
          </cell>
          <cell r="D296">
            <v>0</v>
          </cell>
          <cell r="E296">
            <v>0</v>
          </cell>
        </row>
        <row r="297">
          <cell r="A297">
            <v>2040450</v>
          </cell>
          <cell r="B297" t="str">
            <v>事业运行</v>
          </cell>
          <cell r="C297">
            <v>0</v>
          </cell>
          <cell r="D297">
            <v>0</v>
          </cell>
          <cell r="E297">
            <v>0</v>
          </cell>
        </row>
        <row r="298">
          <cell r="A298">
            <v>2040499</v>
          </cell>
          <cell r="B298" t="str">
            <v>其他检察支出</v>
          </cell>
          <cell r="C298">
            <v>30</v>
          </cell>
          <cell r="D298">
            <v>50</v>
          </cell>
          <cell r="E298">
            <v>9</v>
          </cell>
        </row>
        <row r="299">
          <cell r="A299">
            <v>20405</v>
          </cell>
          <cell r="B299" t="str">
            <v>法院</v>
          </cell>
          <cell r="C299">
            <v>50</v>
          </cell>
          <cell r="D299">
            <v>30</v>
          </cell>
          <cell r="E299">
            <v>6</v>
          </cell>
        </row>
        <row r="300">
          <cell r="A300">
            <v>2040501</v>
          </cell>
          <cell r="B300" t="str">
            <v>行政运行</v>
          </cell>
          <cell r="C300">
            <v>0</v>
          </cell>
          <cell r="D300">
            <v>0</v>
          </cell>
          <cell r="E300">
            <v>0</v>
          </cell>
        </row>
        <row r="301">
          <cell r="A301">
            <v>2040502</v>
          </cell>
          <cell r="B301" t="str">
            <v>一般行政管理事务</v>
          </cell>
          <cell r="C301">
            <v>0</v>
          </cell>
          <cell r="D301">
            <v>0</v>
          </cell>
          <cell r="E301">
            <v>0</v>
          </cell>
        </row>
        <row r="302">
          <cell r="A302">
            <v>2040503</v>
          </cell>
          <cell r="B302" t="str">
            <v>机关服务</v>
          </cell>
          <cell r="C302">
            <v>0</v>
          </cell>
          <cell r="D302">
            <v>0</v>
          </cell>
          <cell r="E302">
            <v>0</v>
          </cell>
        </row>
        <row r="303">
          <cell r="A303">
            <v>2040504</v>
          </cell>
          <cell r="B303" t="str">
            <v>案件审判</v>
          </cell>
          <cell r="C303">
            <v>0</v>
          </cell>
          <cell r="D303">
            <v>0</v>
          </cell>
          <cell r="E303">
            <v>0</v>
          </cell>
        </row>
        <row r="304">
          <cell r="A304">
            <v>2040505</v>
          </cell>
          <cell r="B304" t="str">
            <v>案件执行</v>
          </cell>
          <cell r="C304">
            <v>0</v>
          </cell>
          <cell r="D304">
            <v>0</v>
          </cell>
          <cell r="E304">
            <v>0</v>
          </cell>
        </row>
        <row r="305">
          <cell r="A305">
            <v>2040506</v>
          </cell>
          <cell r="B305" t="str">
            <v>“两庭”建设</v>
          </cell>
          <cell r="C305">
            <v>0</v>
          </cell>
          <cell r="D305">
            <v>0</v>
          </cell>
          <cell r="E305">
            <v>0</v>
          </cell>
        </row>
        <row r="306">
          <cell r="A306">
            <v>2040550</v>
          </cell>
          <cell r="B306" t="str">
            <v>事业运行</v>
          </cell>
          <cell r="C306">
            <v>0</v>
          </cell>
          <cell r="D306">
            <v>0</v>
          </cell>
          <cell r="E306">
            <v>0</v>
          </cell>
        </row>
        <row r="307">
          <cell r="A307">
            <v>2040599</v>
          </cell>
          <cell r="B307" t="str">
            <v>其他法院支出</v>
          </cell>
          <cell r="C307">
            <v>50</v>
          </cell>
          <cell r="D307">
            <v>30</v>
          </cell>
          <cell r="E307">
            <v>6</v>
          </cell>
        </row>
        <row r="308">
          <cell r="A308">
            <v>20406</v>
          </cell>
          <cell r="B308" t="str">
            <v>司法</v>
          </cell>
          <cell r="C308">
            <v>989</v>
          </cell>
          <cell r="D308">
            <v>960</v>
          </cell>
          <cell r="E308">
            <v>792</v>
          </cell>
        </row>
        <row r="309">
          <cell r="A309">
            <v>2040601</v>
          </cell>
          <cell r="B309" t="str">
            <v>行政运行</v>
          </cell>
          <cell r="C309">
            <v>883</v>
          </cell>
          <cell r="D309">
            <v>820</v>
          </cell>
          <cell r="E309">
            <v>751</v>
          </cell>
        </row>
        <row r="310">
          <cell r="A310">
            <v>2040602</v>
          </cell>
          <cell r="B310" t="str">
            <v>一般行政管理事务</v>
          </cell>
          <cell r="C310">
            <v>0</v>
          </cell>
          <cell r="D310">
            <v>0</v>
          </cell>
          <cell r="E310">
            <v>0</v>
          </cell>
        </row>
        <row r="311">
          <cell r="A311">
            <v>2040603</v>
          </cell>
          <cell r="B311" t="str">
            <v>机关服务</v>
          </cell>
          <cell r="C311">
            <v>0</v>
          </cell>
          <cell r="D311">
            <v>0</v>
          </cell>
          <cell r="E311">
            <v>0</v>
          </cell>
        </row>
        <row r="312">
          <cell r="A312">
            <v>2040604</v>
          </cell>
          <cell r="B312" t="str">
            <v>基层司法业务</v>
          </cell>
          <cell r="C312">
            <v>28</v>
          </cell>
          <cell r="D312">
            <v>24</v>
          </cell>
          <cell r="E312">
            <v>25</v>
          </cell>
        </row>
        <row r="313">
          <cell r="A313">
            <v>2040605</v>
          </cell>
          <cell r="B313" t="str">
            <v>普法宣传</v>
          </cell>
          <cell r="C313">
            <v>8</v>
          </cell>
          <cell r="D313">
            <v>12</v>
          </cell>
          <cell r="E313">
            <v>5</v>
          </cell>
        </row>
        <row r="314">
          <cell r="A314">
            <v>2040606</v>
          </cell>
          <cell r="B314" t="str">
            <v>律师管理</v>
          </cell>
          <cell r="C314">
            <v>0</v>
          </cell>
          <cell r="D314">
            <v>0</v>
          </cell>
          <cell r="E314">
            <v>0</v>
          </cell>
        </row>
        <row r="315">
          <cell r="A315">
            <v>2040607</v>
          </cell>
          <cell r="B315" t="str">
            <v>公共法律服务</v>
          </cell>
          <cell r="C315">
            <v>61</v>
          </cell>
          <cell r="D315">
            <v>44</v>
          </cell>
          <cell r="E315">
            <v>0</v>
          </cell>
        </row>
        <row r="316">
          <cell r="A316">
            <v>2040608</v>
          </cell>
          <cell r="B316" t="str">
            <v>国家统一法律职业资格考试</v>
          </cell>
          <cell r="C316">
            <v>0</v>
          </cell>
          <cell r="D316">
            <v>0</v>
          </cell>
          <cell r="E316">
            <v>0</v>
          </cell>
        </row>
        <row r="317">
          <cell r="A317">
            <v>2040610</v>
          </cell>
          <cell r="B317" t="str">
            <v>社区矫正</v>
          </cell>
          <cell r="C317">
            <v>0</v>
          </cell>
          <cell r="D317">
            <v>12</v>
          </cell>
          <cell r="E317">
            <v>8</v>
          </cell>
        </row>
        <row r="318">
          <cell r="A318">
            <v>2040612</v>
          </cell>
          <cell r="B318" t="str">
            <v>法治建设</v>
          </cell>
          <cell r="C318">
            <v>9</v>
          </cell>
          <cell r="D318">
            <v>48</v>
          </cell>
          <cell r="E318">
            <v>3</v>
          </cell>
        </row>
        <row r="319">
          <cell r="A319">
            <v>2040613</v>
          </cell>
          <cell r="B319" t="str">
            <v>信息化建设</v>
          </cell>
          <cell r="C319">
            <v>0</v>
          </cell>
          <cell r="D319">
            <v>0</v>
          </cell>
          <cell r="E319">
            <v>0</v>
          </cell>
        </row>
        <row r="320">
          <cell r="A320">
            <v>2040650</v>
          </cell>
          <cell r="B320" t="str">
            <v>事业运行</v>
          </cell>
          <cell r="C320">
            <v>0</v>
          </cell>
          <cell r="D320">
            <v>0</v>
          </cell>
          <cell r="E320">
            <v>0</v>
          </cell>
        </row>
        <row r="321">
          <cell r="A321">
            <v>2040699</v>
          </cell>
          <cell r="B321" t="str">
            <v>其他司法支出</v>
          </cell>
          <cell r="C321">
            <v>0</v>
          </cell>
          <cell r="D321">
            <v>0</v>
          </cell>
          <cell r="E321">
            <v>0</v>
          </cell>
        </row>
        <row r="322">
          <cell r="A322">
            <v>20407</v>
          </cell>
          <cell r="B322" t="str">
            <v>监狱</v>
          </cell>
          <cell r="C322">
            <v>0</v>
          </cell>
          <cell r="D322">
            <v>0</v>
          </cell>
          <cell r="E322">
            <v>0</v>
          </cell>
        </row>
        <row r="323">
          <cell r="A323">
            <v>2040701</v>
          </cell>
          <cell r="B323" t="str">
            <v>行政运行</v>
          </cell>
          <cell r="C323">
            <v>0</v>
          </cell>
          <cell r="D323">
            <v>0</v>
          </cell>
          <cell r="E323">
            <v>0</v>
          </cell>
        </row>
        <row r="324">
          <cell r="A324">
            <v>2040702</v>
          </cell>
          <cell r="B324" t="str">
            <v>一般行政管理事务</v>
          </cell>
          <cell r="C324">
            <v>0</v>
          </cell>
          <cell r="D324">
            <v>0</v>
          </cell>
          <cell r="E324">
            <v>0</v>
          </cell>
        </row>
        <row r="325">
          <cell r="A325">
            <v>2040703</v>
          </cell>
          <cell r="B325" t="str">
            <v>机关服务</v>
          </cell>
          <cell r="C325">
            <v>0</v>
          </cell>
          <cell r="D325">
            <v>0</v>
          </cell>
          <cell r="E325">
            <v>0</v>
          </cell>
        </row>
        <row r="326">
          <cell r="A326">
            <v>2040704</v>
          </cell>
          <cell r="B326" t="str">
            <v>罪犯生活及医疗卫生</v>
          </cell>
          <cell r="C326">
            <v>0</v>
          </cell>
          <cell r="D326">
            <v>0</v>
          </cell>
          <cell r="E326">
            <v>0</v>
          </cell>
        </row>
        <row r="327">
          <cell r="A327">
            <v>2040705</v>
          </cell>
          <cell r="B327" t="str">
            <v>监狱业务及罪犯改造</v>
          </cell>
          <cell r="C327">
            <v>0</v>
          </cell>
          <cell r="D327">
            <v>0</v>
          </cell>
          <cell r="E327">
            <v>0</v>
          </cell>
        </row>
        <row r="328">
          <cell r="A328">
            <v>2040706</v>
          </cell>
          <cell r="B328" t="str">
            <v>狱政设施建设</v>
          </cell>
          <cell r="C328">
            <v>0</v>
          </cell>
          <cell r="D328">
            <v>0</v>
          </cell>
          <cell r="E328">
            <v>0</v>
          </cell>
        </row>
        <row r="329">
          <cell r="A329">
            <v>2040707</v>
          </cell>
          <cell r="B329" t="str">
            <v>信息化建设</v>
          </cell>
          <cell r="C329">
            <v>0</v>
          </cell>
          <cell r="D329">
            <v>0</v>
          </cell>
          <cell r="E329">
            <v>0</v>
          </cell>
        </row>
        <row r="330">
          <cell r="A330">
            <v>2040750</v>
          </cell>
          <cell r="B330" t="str">
            <v>事业运行</v>
          </cell>
          <cell r="C330">
            <v>0</v>
          </cell>
          <cell r="D330">
            <v>0</v>
          </cell>
          <cell r="E330">
            <v>0</v>
          </cell>
        </row>
        <row r="331">
          <cell r="A331">
            <v>2040799</v>
          </cell>
          <cell r="B331" t="str">
            <v>其他监狱支出</v>
          </cell>
          <cell r="C331">
            <v>0</v>
          </cell>
          <cell r="D331">
            <v>0</v>
          </cell>
          <cell r="E331">
            <v>0</v>
          </cell>
        </row>
        <row r="332">
          <cell r="A332">
            <v>20408</v>
          </cell>
          <cell r="B332" t="str">
            <v>强制隔离戒毒</v>
          </cell>
          <cell r="C332">
            <v>0</v>
          </cell>
          <cell r="D332">
            <v>0</v>
          </cell>
          <cell r="E332">
            <v>0</v>
          </cell>
        </row>
        <row r="333">
          <cell r="A333">
            <v>2040801</v>
          </cell>
          <cell r="B333" t="str">
            <v>行政运行</v>
          </cell>
          <cell r="C333">
            <v>0</v>
          </cell>
          <cell r="D333">
            <v>0</v>
          </cell>
          <cell r="E333">
            <v>0</v>
          </cell>
        </row>
        <row r="334">
          <cell r="A334">
            <v>2040802</v>
          </cell>
          <cell r="B334" t="str">
            <v>一般行政管理事务</v>
          </cell>
          <cell r="C334">
            <v>0</v>
          </cell>
          <cell r="D334">
            <v>0</v>
          </cell>
          <cell r="E334">
            <v>0</v>
          </cell>
        </row>
        <row r="335">
          <cell r="A335">
            <v>2040803</v>
          </cell>
          <cell r="B335" t="str">
            <v>机关服务</v>
          </cell>
          <cell r="C335">
            <v>0</v>
          </cell>
          <cell r="D335">
            <v>0</v>
          </cell>
          <cell r="E335">
            <v>0</v>
          </cell>
        </row>
        <row r="336">
          <cell r="A336">
            <v>2040804</v>
          </cell>
          <cell r="B336" t="str">
            <v>强制隔离戒毒人员生活</v>
          </cell>
          <cell r="C336">
            <v>0</v>
          </cell>
          <cell r="D336">
            <v>0</v>
          </cell>
          <cell r="E336">
            <v>0</v>
          </cell>
        </row>
        <row r="337">
          <cell r="A337">
            <v>2040805</v>
          </cell>
          <cell r="B337" t="str">
            <v>强制隔离戒毒人员教育</v>
          </cell>
          <cell r="C337">
            <v>0</v>
          </cell>
          <cell r="D337">
            <v>0</v>
          </cell>
          <cell r="E337">
            <v>0</v>
          </cell>
        </row>
        <row r="338">
          <cell r="A338">
            <v>2040806</v>
          </cell>
          <cell r="B338" t="str">
            <v>所政设施建设</v>
          </cell>
          <cell r="C338">
            <v>0</v>
          </cell>
          <cell r="D338">
            <v>0</v>
          </cell>
          <cell r="E338">
            <v>0</v>
          </cell>
        </row>
        <row r="339">
          <cell r="A339">
            <v>2040807</v>
          </cell>
          <cell r="B339" t="str">
            <v>信息化建设</v>
          </cell>
          <cell r="C339">
            <v>0</v>
          </cell>
          <cell r="D339">
            <v>0</v>
          </cell>
          <cell r="E339">
            <v>0</v>
          </cell>
        </row>
        <row r="340">
          <cell r="A340">
            <v>2040850</v>
          </cell>
          <cell r="B340" t="str">
            <v>事业运行</v>
          </cell>
          <cell r="C340">
            <v>0</v>
          </cell>
          <cell r="D340">
            <v>0</v>
          </cell>
          <cell r="E340">
            <v>0</v>
          </cell>
        </row>
        <row r="341">
          <cell r="A341">
            <v>2040899</v>
          </cell>
          <cell r="B341" t="str">
            <v>其他强制隔离戒毒支出</v>
          </cell>
          <cell r="C341">
            <v>0</v>
          </cell>
          <cell r="D341">
            <v>0</v>
          </cell>
          <cell r="E341">
            <v>0</v>
          </cell>
        </row>
        <row r="342">
          <cell r="A342">
            <v>20409</v>
          </cell>
          <cell r="B342" t="str">
            <v>国家保密</v>
          </cell>
          <cell r="C342">
            <v>0</v>
          </cell>
          <cell r="D342">
            <v>0</v>
          </cell>
          <cell r="E342">
            <v>0</v>
          </cell>
        </row>
        <row r="343">
          <cell r="A343">
            <v>2040901</v>
          </cell>
          <cell r="B343" t="str">
            <v>行政运行</v>
          </cell>
          <cell r="C343">
            <v>0</v>
          </cell>
          <cell r="D343">
            <v>0</v>
          </cell>
          <cell r="E343">
            <v>0</v>
          </cell>
        </row>
        <row r="344">
          <cell r="A344">
            <v>2040902</v>
          </cell>
          <cell r="B344" t="str">
            <v>一般行政管理事务</v>
          </cell>
          <cell r="C344">
            <v>0</v>
          </cell>
          <cell r="D344">
            <v>0</v>
          </cell>
          <cell r="E344">
            <v>0</v>
          </cell>
        </row>
        <row r="345">
          <cell r="A345">
            <v>2040903</v>
          </cell>
          <cell r="B345" t="str">
            <v>机关服务</v>
          </cell>
          <cell r="C345">
            <v>0</v>
          </cell>
          <cell r="D345">
            <v>0</v>
          </cell>
          <cell r="E345">
            <v>0</v>
          </cell>
        </row>
        <row r="346">
          <cell r="A346">
            <v>2040904</v>
          </cell>
          <cell r="B346" t="str">
            <v>保密技术</v>
          </cell>
          <cell r="C346">
            <v>0</v>
          </cell>
          <cell r="D346">
            <v>0</v>
          </cell>
          <cell r="E346">
            <v>0</v>
          </cell>
        </row>
        <row r="347">
          <cell r="A347">
            <v>2040905</v>
          </cell>
          <cell r="B347" t="str">
            <v>保密管理</v>
          </cell>
          <cell r="C347">
            <v>0</v>
          </cell>
          <cell r="D347">
            <v>0</v>
          </cell>
          <cell r="E347">
            <v>0</v>
          </cell>
        </row>
        <row r="348">
          <cell r="A348">
            <v>2040950</v>
          </cell>
          <cell r="B348" t="str">
            <v>事业运行</v>
          </cell>
          <cell r="C348">
            <v>0</v>
          </cell>
          <cell r="D348">
            <v>0</v>
          </cell>
          <cell r="E348">
            <v>0</v>
          </cell>
        </row>
        <row r="349">
          <cell r="A349">
            <v>2040999</v>
          </cell>
          <cell r="B349" t="str">
            <v>其他国家保密支出</v>
          </cell>
          <cell r="C349">
            <v>0</v>
          </cell>
          <cell r="D349">
            <v>0</v>
          </cell>
          <cell r="E349">
            <v>0</v>
          </cell>
        </row>
        <row r="350">
          <cell r="A350">
            <v>20410</v>
          </cell>
          <cell r="B350" t="str">
            <v>缉私警察</v>
          </cell>
          <cell r="C350">
            <v>0</v>
          </cell>
          <cell r="D350">
            <v>0</v>
          </cell>
          <cell r="E350">
            <v>0</v>
          </cell>
        </row>
        <row r="351">
          <cell r="A351">
            <v>2041001</v>
          </cell>
          <cell r="B351" t="str">
            <v>行政运行</v>
          </cell>
          <cell r="C351">
            <v>0</v>
          </cell>
          <cell r="D351">
            <v>0</v>
          </cell>
          <cell r="E351">
            <v>0</v>
          </cell>
        </row>
        <row r="352">
          <cell r="A352">
            <v>2041002</v>
          </cell>
          <cell r="B352" t="str">
            <v>一般行政管理事务</v>
          </cell>
          <cell r="C352">
            <v>0</v>
          </cell>
          <cell r="D352">
            <v>0</v>
          </cell>
          <cell r="E352">
            <v>0</v>
          </cell>
        </row>
        <row r="353">
          <cell r="A353">
            <v>2041006</v>
          </cell>
          <cell r="B353" t="str">
            <v>信息化建设</v>
          </cell>
          <cell r="C353">
            <v>0</v>
          </cell>
          <cell r="D353">
            <v>0</v>
          </cell>
          <cell r="E353">
            <v>0</v>
          </cell>
        </row>
        <row r="354">
          <cell r="A354">
            <v>2041007</v>
          </cell>
          <cell r="B354" t="str">
            <v>缉私业务</v>
          </cell>
          <cell r="C354">
            <v>0</v>
          </cell>
          <cell r="D354">
            <v>0</v>
          </cell>
          <cell r="E354">
            <v>0</v>
          </cell>
        </row>
        <row r="355">
          <cell r="A355">
            <v>2041099</v>
          </cell>
          <cell r="B355" t="str">
            <v>其他缉私警察支出</v>
          </cell>
          <cell r="C355">
            <v>0</v>
          </cell>
          <cell r="D355">
            <v>0</v>
          </cell>
          <cell r="E355">
            <v>0</v>
          </cell>
        </row>
        <row r="356">
          <cell r="A356">
            <v>20499</v>
          </cell>
          <cell r="B356" t="str">
            <v>其他公共安全支出</v>
          </cell>
          <cell r="C356">
            <v>50</v>
          </cell>
          <cell r="D356">
            <v>506</v>
          </cell>
          <cell r="E356">
            <v>16</v>
          </cell>
        </row>
        <row r="357">
          <cell r="A357">
            <v>2049902</v>
          </cell>
          <cell r="B357" t="str">
            <v>国家司法救助支出</v>
          </cell>
          <cell r="C357">
            <v>0</v>
          </cell>
          <cell r="D357">
            <v>0</v>
          </cell>
          <cell r="E357">
            <v>0</v>
          </cell>
        </row>
        <row r="358">
          <cell r="A358">
            <v>2049999</v>
          </cell>
          <cell r="B358" t="str">
            <v>其他公共安全支出</v>
          </cell>
          <cell r="C358">
            <v>50</v>
          </cell>
          <cell r="D358">
            <v>506</v>
          </cell>
          <cell r="E358">
            <v>16</v>
          </cell>
        </row>
        <row r="359">
          <cell r="A359">
            <v>205</v>
          </cell>
          <cell r="B359" t="str">
            <v>五、教育支出</v>
          </cell>
          <cell r="C359">
            <v>75091</v>
          </cell>
          <cell r="D359">
            <v>77642</v>
          </cell>
          <cell r="E359">
            <v>75403</v>
          </cell>
        </row>
        <row r="360">
          <cell r="A360">
            <v>20501</v>
          </cell>
          <cell r="B360" t="str">
            <v>教育管理事务</v>
          </cell>
          <cell r="C360">
            <v>818</v>
          </cell>
          <cell r="D360">
            <v>950</v>
          </cell>
          <cell r="E360">
            <v>794</v>
          </cell>
        </row>
        <row r="361">
          <cell r="A361">
            <v>2050101</v>
          </cell>
          <cell r="B361" t="str">
            <v>行政运行</v>
          </cell>
          <cell r="C361">
            <v>725</v>
          </cell>
          <cell r="D361">
            <v>718</v>
          </cell>
          <cell r="E361">
            <v>749</v>
          </cell>
        </row>
        <row r="362">
          <cell r="A362">
            <v>2050102</v>
          </cell>
          <cell r="B362" t="str">
            <v>一般行政管理事务</v>
          </cell>
          <cell r="C362">
            <v>93</v>
          </cell>
          <cell r="D362">
            <v>109</v>
          </cell>
          <cell r="E362">
            <v>45</v>
          </cell>
        </row>
        <row r="363">
          <cell r="A363">
            <v>2050103</v>
          </cell>
          <cell r="B363" t="str">
            <v>机关服务</v>
          </cell>
          <cell r="C363">
            <v>0</v>
          </cell>
          <cell r="D363">
            <v>0</v>
          </cell>
          <cell r="E363">
            <v>0</v>
          </cell>
        </row>
        <row r="364">
          <cell r="A364">
            <v>2050199</v>
          </cell>
          <cell r="B364" t="str">
            <v>其他教育管理事务支出</v>
          </cell>
          <cell r="C364">
            <v>0</v>
          </cell>
          <cell r="D364">
            <v>123</v>
          </cell>
          <cell r="E364">
            <v>0</v>
          </cell>
        </row>
        <row r="365">
          <cell r="A365">
            <v>20502</v>
          </cell>
          <cell r="B365" t="str">
            <v>普通教育</v>
          </cell>
          <cell r="C365">
            <v>71728</v>
          </cell>
          <cell r="D365">
            <v>73665</v>
          </cell>
          <cell r="E365">
            <v>73262</v>
          </cell>
        </row>
        <row r="366">
          <cell r="A366">
            <v>2050201</v>
          </cell>
          <cell r="B366" t="str">
            <v>学前教育</v>
          </cell>
          <cell r="C366">
            <v>1995</v>
          </cell>
          <cell r="D366">
            <v>2688</v>
          </cell>
          <cell r="E366">
            <v>3654</v>
          </cell>
        </row>
        <row r="367">
          <cell r="A367">
            <v>2050202</v>
          </cell>
          <cell r="B367" t="str">
            <v>小学教育</v>
          </cell>
          <cell r="C367">
            <v>45239</v>
          </cell>
          <cell r="D367">
            <v>44340</v>
          </cell>
          <cell r="E367">
            <v>42841</v>
          </cell>
        </row>
        <row r="368">
          <cell r="A368">
            <v>2050203</v>
          </cell>
          <cell r="B368" t="str">
            <v>初中教育</v>
          </cell>
          <cell r="C368">
            <v>18671</v>
          </cell>
          <cell r="D368">
            <v>18538</v>
          </cell>
          <cell r="E368">
            <v>18598</v>
          </cell>
        </row>
        <row r="369">
          <cell r="A369">
            <v>2050204</v>
          </cell>
          <cell r="B369" t="str">
            <v>高中教育</v>
          </cell>
          <cell r="C369">
            <v>5823</v>
          </cell>
          <cell r="D369">
            <v>7895</v>
          </cell>
          <cell r="E369">
            <v>7999</v>
          </cell>
        </row>
        <row r="370">
          <cell r="A370">
            <v>2050205</v>
          </cell>
          <cell r="B370" t="str">
            <v>高等教育</v>
          </cell>
          <cell r="C370">
            <v>0</v>
          </cell>
          <cell r="D370">
            <v>0</v>
          </cell>
          <cell r="E370">
            <v>0</v>
          </cell>
        </row>
        <row r="371">
          <cell r="A371">
            <v>2050299</v>
          </cell>
          <cell r="B371" t="str">
            <v>其他普通教育支出</v>
          </cell>
          <cell r="C371">
            <v>0</v>
          </cell>
          <cell r="D371">
            <v>204</v>
          </cell>
          <cell r="E371">
            <v>170</v>
          </cell>
        </row>
        <row r="372">
          <cell r="A372">
            <v>20503</v>
          </cell>
          <cell r="B372" t="str">
            <v>职业教育</v>
          </cell>
          <cell r="C372">
            <v>1042</v>
          </cell>
          <cell r="D372">
            <v>994</v>
          </cell>
          <cell r="E372">
            <v>-589</v>
          </cell>
        </row>
        <row r="373">
          <cell r="A373">
            <v>2050301</v>
          </cell>
          <cell r="B373" t="str">
            <v>初等职业教育</v>
          </cell>
          <cell r="C373">
            <v>0</v>
          </cell>
          <cell r="D373">
            <v>0</v>
          </cell>
          <cell r="E373">
            <v>0</v>
          </cell>
        </row>
        <row r="374">
          <cell r="A374">
            <v>2050302</v>
          </cell>
          <cell r="B374" t="str">
            <v>中等职业教育</v>
          </cell>
          <cell r="C374">
            <v>1042</v>
          </cell>
          <cell r="D374">
            <v>994</v>
          </cell>
          <cell r="E374">
            <v>-589</v>
          </cell>
        </row>
        <row r="375">
          <cell r="A375">
            <v>2050303</v>
          </cell>
          <cell r="B375" t="str">
            <v>技校教育</v>
          </cell>
          <cell r="C375">
            <v>0</v>
          </cell>
          <cell r="D375">
            <v>0</v>
          </cell>
          <cell r="E375">
            <v>0</v>
          </cell>
        </row>
        <row r="376">
          <cell r="A376">
            <v>2050305</v>
          </cell>
          <cell r="B376" t="str">
            <v>高等职业教育</v>
          </cell>
          <cell r="C376">
            <v>0</v>
          </cell>
          <cell r="D376">
            <v>0</v>
          </cell>
          <cell r="E376">
            <v>0</v>
          </cell>
        </row>
        <row r="377">
          <cell r="A377">
            <v>2050399</v>
          </cell>
          <cell r="B377" t="str">
            <v>其他职业教育支出</v>
          </cell>
          <cell r="C377">
            <v>0</v>
          </cell>
          <cell r="D377">
            <v>0</v>
          </cell>
          <cell r="E377">
            <v>0</v>
          </cell>
        </row>
        <row r="378">
          <cell r="A378">
            <v>20504</v>
          </cell>
          <cell r="B378" t="str">
            <v>成人教育</v>
          </cell>
          <cell r="C378">
            <v>0</v>
          </cell>
          <cell r="D378">
            <v>0</v>
          </cell>
          <cell r="E378">
            <v>0</v>
          </cell>
        </row>
        <row r="379">
          <cell r="A379">
            <v>2050401</v>
          </cell>
          <cell r="B379" t="str">
            <v>成人初等教育</v>
          </cell>
          <cell r="C379">
            <v>0</v>
          </cell>
          <cell r="D379">
            <v>0</v>
          </cell>
          <cell r="E379">
            <v>0</v>
          </cell>
        </row>
        <row r="380">
          <cell r="A380">
            <v>2050402</v>
          </cell>
          <cell r="B380" t="str">
            <v>成人中等教育</v>
          </cell>
          <cell r="C380">
            <v>0</v>
          </cell>
          <cell r="D380">
            <v>0</v>
          </cell>
          <cell r="E380">
            <v>0</v>
          </cell>
        </row>
        <row r="381">
          <cell r="A381">
            <v>2050403</v>
          </cell>
          <cell r="B381" t="str">
            <v>成人高等教育</v>
          </cell>
          <cell r="C381">
            <v>0</v>
          </cell>
          <cell r="D381">
            <v>0</v>
          </cell>
          <cell r="E381">
            <v>0</v>
          </cell>
        </row>
        <row r="382">
          <cell r="A382">
            <v>2050404</v>
          </cell>
          <cell r="B382" t="str">
            <v>成人广播电视教育</v>
          </cell>
          <cell r="C382">
            <v>0</v>
          </cell>
          <cell r="D382">
            <v>0</v>
          </cell>
          <cell r="E382">
            <v>0</v>
          </cell>
        </row>
        <row r="383">
          <cell r="A383">
            <v>2050499</v>
          </cell>
          <cell r="B383" t="str">
            <v>其他成人教育支出</v>
          </cell>
          <cell r="C383">
            <v>0</v>
          </cell>
          <cell r="D383">
            <v>0</v>
          </cell>
          <cell r="E383">
            <v>0</v>
          </cell>
        </row>
        <row r="384">
          <cell r="A384">
            <v>20505</v>
          </cell>
          <cell r="B384" t="str">
            <v>广播电视教育</v>
          </cell>
          <cell r="C384">
            <v>0</v>
          </cell>
          <cell r="D384">
            <v>0</v>
          </cell>
          <cell r="E384">
            <v>0</v>
          </cell>
        </row>
        <row r="385">
          <cell r="A385">
            <v>2050501</v>
          </cell>
          <cell r="B385" t="str">
            <v>广播电视学校</v>
          </cell>
          <cell r="C385">
            <v>0</v>
          </cell>
          <cell r="D385">
            <v>0</v>
          </cell>
          <cell r="E385">
            <v>0</v>
          </cell>
        </row>
        <row r="386">
          <cell r="A386">
            <v>2050502</v>
          </cell>
          <cell r="B386" t="str">
            <v>教育电视台</v>
          </cell>
          <cell r="C386">
            <v>0</v>
          </cell>
          <cell r="D386">
            <v>0</v>
          </cell>
          <cell r="E386">
            <v>0</v>
          </cell>
        </row>
        <row r="387">
          <cell r="A387">
            <v>2050599</v>
          </cell>
          <cell r="B387" t="str">
            <v>其他广播电视教育支出</v>
          </cell>
          <cell r="C387">
            <v>0</v>
          </cell>
          <cell r="D387">
            <v>0</v>
          </cell>
          <cell r="E387">
            <v>0</v>
          </cell>
        </row>
        <row r="388">
          <cell r="A388">
            <v>20506</v>
          </cell>
          <cell r="B388" t="str">
            <v>留学教育</v>
          </cell>
          <cell r="C388">
            <v>0</v>
          </cell>
          <cell r="D388">
            <v>0</v>
          </cell>
          <cell r="E388">
            <v>0</v>
          </cell>
        </row>
        <row r="389">
          <cell r="A389">
            <v>2050601</v>
          </cell>
          <cell r="B389" t="str">
            <v>出国留学教育</v>
          </cell>
          <cell r="C389">
            <v>0</v>
          </cell>
          <cell r="D389">
            <v>0</v>
          </cell>
          <cell r="E389">
            <v>0</v>
          </cell>
        </row>
        <row r="390">
          <cell r="A390">
            <v>2050602</v>
          </cell>
          <cell r="B390" t="str">
            <v>来华留学教育</v>
          </cell>
          <cell r="C390">
            <v>0</v>
          </cell>
          <cell r="D390">
            <v>0</v>
          </cell>
          <cell r="E390">
            <v>0</v>
          </cell>
        </row>
        <row r="391">
          <cell r="A391">
            <v>2050699</v>
          </cell>
          <cell r="B391" t="str">
            <v>其他留学教育支出</v>
          </cell>
          <cell r="C391">
            <v>0</v>
          </cell>
          <cell r="D391">
            <v>0</v>
          </cell>
          <cell r="E391">
            <v>0</v>
          </cell>
        </row>
        <row r="392">
          <cell r="A392">
            <v>20507</v>
          </cell>
          <cell r="B392" t="str">
            <v>特殊教育</v>
          </cell>
          <cell r="C392">
            <v>567</v>
          </cell>
          <cell r="D392">
            <v>749</v>
          </cell>
          <cell r="E392">
            <v>602</v>
          </cell>
        </row>
        <row r="393">
          <cell r="A393">
            <v>2050701</v>
          </cell>
          <cell r="B393" t="str">
            <v>特殊学校教育</v>
          </cell>
          <cell r="C393">
            <v>567</v>
          </cell>
          <cell r="D393">
            <v>749</v>
          </cell>
          <cell r="E393">
            <v>602</v>
          </cell>
        </row>
        <row r="394">
          <cell r="A394">
            <v>2050702</v>
          </cell>
          <cell r="B394" t="str">
            <v>工读学校教育</v>
          </cell>
          <cell r="C394">
            <v>0</v>
          </cell>
          <cell r="D394">
            <v>0</v>
          </cell>
          <cell r="E394">
            <v>0</v>
          </cell>
        </row>
        <row r="395">
          <cell r="A395">
            <v>2050799</v>
          </cell>
          <cell r="B395" t="str">
            <v>其他特殊教育支出</v>
          </cell>
          <cell r="C395">
            <v>0</v>
          </cell>
          <cell r="D395">
            <v>0</v>
          </cell>
          <cell r="E395">
            <v>0</v>
          </cell>
        </row>
        <row r="396">
          <cell r="A396">
            <v>20508</v>
          </cell>
          <cell r="B396" t="str">
            <v>进修及培训</v>
          </cell>
          <cell r="C396">
            <v>513</v>
          </cell>
          <cell r="D396">
            <v>527</v>
          </cell>
          <cell r="E396">
            <v>645</v>
          </cell>
        </row>
        <row r="397">
          <cell r="A397">
            <v>2050801</v>
          </cell>
          <cell r="B397" t="str">
            <v>教师进修</v>
          </cell>
          <cell r="C397">
            <v>293</v>
          </cell>
          <cell r="D397">
            <v>294</v>
          </cell>
          <cell r="E397">
            <v>295</v>
          </cell>
        </row>
        <row r="398">
          <cell r="A398">
            <v>2050802</v>
          </cell>
          <cell r="B398" t="str">
            <v>干部教育</v>
          </cell>
          <cell r="C398">
            <v>220</v>
          </cell>
          <cell r="D398">
            <v>232</v>
          </cell>
          <cell r="E398">
            <v>349</v>
          </cell>
        </row>
        <row r="399">
          <cell r="A399">
            <v>2050803</v>
          </cell>
          <cell r="B399" t="str">
            <v>培训支出</v>
          </cell>
          <cell r="C399">
            <v>0</v>
          </cell>
          <cell r="D399">
            <v>0</v>
          </cell>
          <cell r="E399">
            <v>0</v>
          </cell>
        </row>
        <row r="400">
          <cell r="A400">
            <v>2050804</v>
          </cell>
          <cell r="B400" t="str">
            <v>退役士兵能力提升</v>
          </cell>
          <cell r="C400">
            <v>0</v>
          </cell>
          <cell r="D400">
            <v>0</v>
          </cell>
          <cell r="E400">
            <v>0</v>
          </cell>
        </row>
        <row r="401">
          <cell r="A401">
            <v>2050899</v>
          </cell>
          <cell r="B401" t="str">
            <v>其他进修及培训</v>
          </cell>
          <cell r="C401">
            <v>0</v>
          </cell>
          <cell r="D401">
            <v>1</v>
          </cell>
          <cell r="E401">
            <v>1</v>
          </cell>
        </row>
        <row r="402">
          <cell r="A402">
            <v>20509</v>
          </cell>
          <cell r="B402" t="str">
            <v>教育费附加安排的支出</v>
          </cell>
          <cell r="C402">
            <v>416</v>
          </cell>
          <cell r="D402">
            <v>647</v>
          </cell>
          <cell r="E402">
            <v>609</v>
          </cell>
        </row>
        <row r="403">
          <cell r="A403">
            <v>2050901</v>
          </cell>
          <cell r="B403" t="str">
            <v>农村中小学校舍建设</v>
          </cell>
          <cell r="C403">
            <v>0</v>
          </cell>
          <cell r="D403">
            <v>0</v>
          </cell>
          <cell r="E403">
            <v>0</v>
          </cell>
        </row>
        <row r="404">
          <cell r="A404">
            <v>2050902</v>
          </cell>
          <cell r="B404" t="str">
            <v>农村中小学教学设施</v>
          </cell>
          <cell r="C404">
            <v>0</v>
          </cell>
          <cell r="D404">
            <v>0</v>
          </cell>
          <cell r="E404">
            <v>0</v>
          </cell>
        </row>
        <row r="405">
          <cell r="A405">
            <v>2050903</v>
          </cell>
          <cell r="B405" t="str">
            <v>城市中小学校舍建设</v>
          </cell>
          <cell r="C405">
            <v>0</v>
          </cell>
          <cell r="D405">
            <v>0</v>
          </cell>
          <cell r="E405">
            <v>0</v>
          </cell>
        </row>
        <row r="406">
          <cell r="A406">
            <v>2050904</v>
          </cell>
          <cell r="B406" t="str">
            <v>城市中小学教学设施</v>
          </cell>
          <cell r="C406">
            <v>0</v>
          </cell>
          <cell r="D406">
            <v>0</v>
          </cell>
          <cell r="E406">
            <v>0</v>
          </cell>
        </row>
        <row r="407">
          <cell r="A407">
            <v>2050905</v>
          </cell>
          <cell r="B407" t="str">
            <v>中等职业学校教学设施</v>
          </cell>
          <cell r="C407">
            <v>0</v>
          </cell>
          <cell r="D407">
            <v>0</v>
          </cell>
          <cell r="E407">
            <v>0</v>
          </cell>
        </row>
        <row r="408">
          <cell r="A408">
            <v>2050999</v>
          </cell>
          <cell r="B408" t="str">
            <v>其他教育费附加安排的支出</v>
          </cell>
          <cell r="C408">
            <v>416</v>
          </cell>
          <cell r="D408">
            <v>647</v>
          </cell>
          <cell r="E408">
            <v>609</v>
          </cell>
        </row>
        <row r="409">
          <cell r="A409">
            <v>20599</v>
          </cell>
          <cell r="B409" t="str">
            <v>其他教育支出</v>
          </cell>
          <cell r="C409">
            <v>7</v>
          </cell>
          <cell r="D409">
            <v>110</v>
          </cell>
          <cell r="E409">
            <v>80</v>
          </cell>
        </row>
        <row r="410">
          <cell r="A410">
            <v>2059999</v>
          </cell>
          <cell r="B410" t="str">
            <v>其他教育支出</v>
          </cell>
          <cell r="C410">
            <v>7</v>
          </cell>
          <cell r="D410">
            <v>110</v>
          </cell>
          <cell r="E410">
            <v>80</v>
          </cell>
        </row>
        <row r="411">
          <cell r="A411">
            <v>206</v>
          </cell>
          <cell r="B411" t="str">
            <v>六、科学技术支出</v>
          </cell>
          <cell r="C411">
            <v>653</v>
          </cell>
          <cell r="D411">
            <v>331</v>
          </cell>
          <cell r="E411">
            <v>276</v>
          </cell>
        </row>
        <row r="412">
          <cell r="A412">
            <v>20601</v>
          </cell>
          <cell r="B412" t="str">
            <v>科学技术管理事务</v>
          </cell>
          <cell r="C412">
            <v>37</v>
          </cell>
          <cell r="D412">
            <v>29</v>
          </cell>
          <cell r="E412">
            <v>28</v>
          </cell>
        </row>
        <row r="413">
          <cell r="A413">
            <v>2060101</v>
          </cell>
          <cell r="B413" t="str">
            <v>行政运行</v>
          </cell>
          <cell r="C413">
            <v>37</v>
          </cell>
          <cell r="D413">
            <v>29</v>
          </cell>
          <cell r="E413">
            <v>28</v>
          </cell>
        </row>
        <row r="414">
          <cell r="A414">
            <v>2060102</v>
          </cell>
          <cell r="B414" t="str">
            <v>一般行政管理事务</v>
          </cell>
          <cell r="C414">
            <v>0</v>
          </cell>
          <cell r="D414">
            <v>0</v>
          </cell>
          <cell r="E414">
            <v>0</v>
          </cell>
        </row>
        <row r="415">
          <cell r="A415">
            <v>2060103</v>
          </cell>
          <cell r="B415" t="str">
            <v>机关服务</v>
          </cell>
          <cell r="C415">
            <v>0</v>
          </cell>
          <cell r="D415">
            <v>0</v>
          </cell>
          <cell r="E415">
            <v>0</v>
          </cell>
        </row>
        <row r="416">
          <cell r="A416">
            <v>2060199</v>
          </cell>
          <cell r="B416" t="str">
            <v>其他科学技术管理事务支出</v>
          </cell>
          <cell r="C416">
            <v>0</v>
          </cell>
          <cell r="D416">
            <v>0</v>
          </cell>
          <cell r="E416">
            <v>0</v>
          </cell>
        </row>
        <row r="417">
          <cell r="A417">
            <v>20602</v>
          </cell>
          <cell r="B417" t="str">
            <v>基础研究</v>
          </cell>
          <cell r="C417">
            <v>0</v>
          </cell>
          <cell r="D417">
            <v>0</v>
          </cell>
          <cell r="E417">
            <v>0</v>
          </cell>
        </row>
        <row r="418">
          <cell r="A418">
            <v>2060201</v>
          </cell>
          <cell r="B418" t="str">
            <v>机构运行</v>
          </cell>
          <cell r="C418">
            <v>0</v>
          </cell>
          <cell r="D418">
            <v>0</v>
          </cell>
          <cell r="E418">
            <v>0</v>
          </cell>
        </row>
        <row r="419">
          <cell r="A419">
            <v>2060203</v>
          </cell>
          <cell r="B419" t="str">
            <v>自然科学基金</v>
          </cell>
          <cell r="C419">
            <v>0</v>
          </cell>
          <cell r="D419">
            <v>0</v>
          </cell>
          <cell r="E419">
            <v>0</v>
          </cell>
        </row>
        <row r="420">
          <cell r="A420">
            <v>2060204</v>
          </cell>
          <cell r="B420" t="str">
            <v>实验室及相关设施</v>
          </cell>
          <cell r="C420">
            <v>0</v>
          </cell>
          <cell r="D420">
            <v>0</v>
          </cell>
          <cell r="E420">
            <v>0</v>
          </cell>
        </row>
        <row r="421">
          <cell r="A421">
            <v>2060205</v>
          </cell>
          <cell r="B421" t="str">
            <v>重大科学工程</v>
          </cell>
          <cell r="C421">
            <v>0</v>
          </cell>
          <cell r="D421">
            <v>0</v>
          </cell>
          <cell r="E421">
            <v>0</v>
          </cell>
        </row>
        <row r="422">
          <cell r="A422">
            <v>2060206</v>
          </cell>
          <cell r="B422" t="str">
            <v>专项基础科研</v>
          </cell>
          <cell r="C422">
            <v>0</v>
          </cell>
          <cell r="D422">
            <v>0</v>
          </cell>
          <cell r="E422">
            <v>0</v>
          </cell>
        </row>
        <row r="423">
          <cell r="A423">
            <v>2060207</v>
          </cell>
          <cell r="B423" t="str">
            <v>专项技术基础</v>
          </cell>
          <cell r="C423">
            <v>0</v>
          </cell>
          <cell r="D423">
            <v>0</v>
          </cell>
          <cell r="E423">
            <v>0</v>
          </cell>
        </row>
        <row r="424">
          <cell r="A424">
            <v>2060208</v>
          </cell>
          <cell r="B424" t="str">
            <v>科技人才队伍建设</v>
          </cell>
          <cell r="C424">
            <v>0</v>
          </cell>
          <cell r="D424">
            <v>0</v>
          </cell>
          <cell r="E424">
            <v>0</v>
          </cell>
        </row>
        <row r="425">
          <cell r="A425">
            <v>2060299</v>
          </cell>
          <cell r="B425" t="str">
            <v>其他基础研究支出</v>
          </cell>
          <cell r="C425">
            <v>0</v>
          </cell>
          <cell r="D425">
            <v>0</v>
          </cell>
          <cell r="E425">
            <v>0</v>
          </cell>
        </row>
        <row r="426">
          <cell r="A426">
            <v>20603</v>
          </cell>
          <cell r="B426" t="str">
            <v>应用研究</v>
          </cell>
          <cell r="C426">
            <v>0</v>
          </cell>
          <cell r="D426">
            <v>0</v>
          </cell>
          <cell r="E426">
            <v>0</v>
          </cell>
        </row>
        <row r="427">
          <cell r="A427">
            <v>2060301</v>
          </cell>
          <cell r="B427" t="str">
            <v>机构运行</v>
          </cell>
          <cell r="C427">
            <v>0</v>
          </cell>
          <cell r="D427">
            <v>0</v>
          </cell>
          <cell r="E427">
            <v>0</v>
          </cell>
        </row>
        <row r="428">
          <cell r="A428">
            <v>2060302</v>
          </cell>
          <cell r="B428" t="str">
            <v>社会公益研究</v>
          </cell>
          <cell r="C428">
            <v>0</v>
          </cell>
          <cell r="D428">
            <v>0</v>
          </cell>
          <cell r="E428">
            <v>0</v>
          </cell>
        </row>
        <row r="429">
          <cell r="A429">
            <v>2060303</v>
          </cell>
          <cell r="B429" t="str">
            <v>高技术研究</v>
          </cell>
          <cell r="C429">
            <v>0</v>
          </cell>
          <cell r="D429">
            <v>0</v>
          </cell>
          <cell r="E429">
            <v>0</v>
          </cell>
        </row>
        <row r="430">
          <cell r="A430">
            <v>2060304</v>
          </cell>
          <cell r="B430" t="str">
            <v>专项科研试制</v>
          </cell>
          <cell r="C430">
            <v>0</v>
          </cell>
          <cell r="D430">
            <v>0</v>
          </cell>
          <cell r="E430">
            <v>0</v>
          </cell>
        </row>
        <row r="431">
          <cell r="A431">
            <v>2060399</v>
          </cell>
          <cell r="B431" t="str">
            <v>其他应用研究支出</v>
          </cell>
          <cell r="C431">
            <v>0</v>
          </cell>
          <cell r="D431">
            <v>0</v>
          </cell>
          <cell r="E431">
            <v>0</v>
          </cell>
        </row>
        <row r="432">
          <cell r="A432">
            <v>20604</v>
          </cell>
          <cell r="B432" t="str">
            <v>技术研究与开发</v>
          </cell>
          <cell r="C432">
            <v>403</v>
          </cell>
          <cell r="D432">
            <v>17</v>
          </cell>
          <cell r="E432">
            <v>12</v>
          </cell>
        </row>
        <row r="433">
          <cell r="A433">
            <v>2060401</v>
          </cell>
          <cell r="B433" t="str">
            <v>机构运行</v>
          </cell>
          <cell r="C433">
            <v>0</v>
          </cell>
          <cell r="D433">
            <v>0</v>
          </cell>
          <cell r="E433">
            <v>0</v>
          </cell>
        </row>
        <row r="434">
          <cell r="A434">
            <v>2060404</v>
          </cell>
          <cell r="B434" t="str">
            <v>科技成果转化与扩散</v>
          </cell>
          <cell r="C434">
            <v>0</v>
          </cell>
          <cell r="D434">
            <v>0</v>
          </cell>
          <cell r="E434">
            <v>0</v>
          </cell>
        </row>
        <row r="435">
          <cell r="A435">
            <v>2060405</v>
          </cell>
          <cell r="B435" t="str">
            <v>共性技术研究与开发</v>
          </cell>
          <cell r="C435">
            <v>0</v>
          </cell>
          <cell r="D435">
            <v>0</v>
          </cell>
          <cell r="E435">
            <v>0</v>
          </cell>
        </row>
        <row r="436">
          <cell r="A436">
            <v>2060499</v>
          </cell>
          <cell r="B436" t="str">
            <v>其他技术研究与开发支出</v>
          </cell>
          <cell r="C436">
            <v>403</v>
          </cell>
          <cell r="D436">
            <v>17</v>
          </cell>
          <cell r="E436">
            <v>12</v>
          </cell>
        </row>
        <row r="437">
          <cell r="A437">
            <v>20605</v>
          </cell>
          <cell r="B437" t="str">
            <v>科技条件与服务</v>
          </cell>
          <cell r="C437">
            <v>0</v>
          </cell>
          <cell r="D437">
            <v>0</v>
          </cell>
          <cell r="E437">
            <v>0</v>
          </cell>
        </row>
        <row r="438">
          <cell r="A438">
            <v>2060501</v>
          </cell>
          <cell r="B438" t="str">
            <v>机构运行</v>
          </cell>
          <cell r="C438">
            <v>0</v>
          </cell>
          <cell r="D438">
            <v>0</v>
          </cell>
          <cell r="E438">
            <v>0</v>
          </cell>
        </row>
        <row r="439">
          <cell r="A439">
            <v>2060502</v>
          </cell>
          <cell r="B439" t="str">
            <v>技术创新服务体系</v>
          </cell>
          <cell r="C439">
            <v>0</v>
          </cell>
          <cell r="D439">
            <v>0</v>
          </cell>
          <cell r="E439">
            <v>0</v>
          </cell>
        </row>
        <row r="440">
          <cell r="A440">
            <v>2060503</v>
          </cell>
          <cell r="B440" t="str">
            <v>科技条件专项</v>
          </cell>
          <cell r="C440">
            <v>0</v>
          </cell>
          <cell r="D440">
            <v>0</v>
          </cell>
          <cell r="E440">
            <v>0</v>
          </cell>
        </row>
        <row r="441">
          <cell r="A441">
            <v>2060599</v>
          </cell>
          <cell r="B441" t="str">
            <v>其他科技条件与服务支出</v>
          </cell>
          <cell r="C441">
            <v>0</v>
          </cell>
          <cell r="D441">
            <v>0</v>
          </cell>
          <cell r="E441">
            <v>0</v>
          </cell>
        </row>
        <row r="442">
          <cell r="A442">
            <v>20606</v>
          </cell>
          <cell r="B442" t="str">
            <v>社会科学</v>
          </cell>
          <cell r="C442">
            <v>0</v>
          </cell>
          <cell r="D442">
            <v>0</v>
          </cell>
          <cell r="E442">
            <v>0</v>
          </cell>
        </row>
        <row r="443">
          <cell r="A443">
            <v>2060601</v>
          </cell>
          <cell r="B443" t="str">
            <v>社会科学研究机构</v>
          </cell>
          <cell r="C443">
            <v>0</v>
          </cell>
          <cell r="D443">
            <v>0</v>
          </cell>
          <cell r="E443">
            <v>0</v>
          </cell>
        </row>
        <row r="444">
          <cell r="A444">
            <v>2060602</v>
          </cell>
          <cell r="B444" t="str">
            <v>社会科学研究</v>
          </cell>
          <cell r="C444">
            <v>0</v>
          </cell>
          <cell r="D444">
            <v>0</v>
          </cell>
          <cell r="E444">
            <v>0</v>
          </cell>
        </row>
        <row r="445">
          <cell r="A445">
            <v>2060603</v>
          </cell>
          <cell r="B445" t="str">
            <v>社科基金支出</v>
          </cell>
          <cell r="C445">
            <v>0</v>
          </cell>
          <cell r="D445">
            <v>0</v>
          </cell>
          <cell r="E445">
            <v>0</v>
          </cell>
        </row>
        <row r="446">
          <cell r="A446">
            <v>2060699</v>
          </cell>
          <cell r="B446" t="str">
            <v>其他社会科学支出</v>
          </cell>
          <cell r="C446">
            <v>0</v>
          </cell>
          <cell r="D446">
            <v>0</v>
          </cell>
          <cell r="E446">
            <v>0</v>
          </cell>
        </row>
        <row r="447">
          <cell r="A447">
            <v>20607</v>
          </cell>
          <cell r="B447" t="str">
            <v>科学技术普及</v>
          </cell>
          <cell r="C447">
            <v>209</v>
          </cell>
          <cell r="D447">
            <v>276</v>
          </cell>
          <cell r="E447">
            <v>234</v>
          </cell>
        </row>
        <row r="448">
          <cell r="A448">
            <v>2060701</v>
          </cell>
          <cell r="B448" t="str">
            <v>机构运行</v>
          </cell>
          <cell r="C448">
            <v>162</v>
          </cell>
          <cell r="D448">
            <v>162</v>
          </cell>
          <cell r="E448">
            <v>166</v>
          </cell>
        </row>
        <row r="449">
          <cell r="A449">
            <v>2060702</v>
          </cell>
          <cell r="B449" t="str">
            <v>科普活动</v>
          </cell>
          <cell r="C449">
            <v>47</v>
          </cell>
          <cell r="D449">
            <v>94</v>
          </cell>
          <cell r="E449">
            <v>63</v>
          </cell>
        </row>
        <row r="450">
          <cell r="A450">
            <v>2060703</v>
          </cell>
          <cell r="B450" t="str">
            <v>青少年科技活动</v>
          </cell>
          <cell r="C450">
            <v>0</v>
          </cell>
          <cell r="D450">
            <v>0</v>
          </cell>
          <cell r="E450">
            <v>0</v>
          </cell>
        </row>
        <row r="451">
          <cell r="A451">
            <v>2060704</v>
          </cell>
          <cell r="B451" t="str">
            <v>学术交流活动</v>
          </cell>
          <cell r="C451">
            <v>0</v>
          </cell>
          <cell r="D451">
            <v>0</v>
          </cell>
          <cell r="E451">
            <v>0</v>
          </cell>
        </row>
        <row r="452">
          <cell r="A452">
            <v>2060705</v>
          </cell>
          <cell r="B452" t="str">
            <v>科技馆站</v>
          </cell>
          <cell r="C452">
            <v>0</v>
          </cell>
          <cell r="D452">
            <v>0</v>
          </cell>
          <cell r="E452">
            <v>0</v>
          </cell>
        </row>
        <row r="453">
          <cell r="A453">
            <v>2060799</v>
          </cell>
          <cell r="B453" t="str">
            <v>其他科学技术普及支出</v>
          </cell>
          <cell r="C453">
            <v>0</v>
          </cell>
          <cell r="D453">
            <v>20</v>
          </cell>
          <cell r="E453">
            <v>5</v>
          </cell>
        </row>
        <row r="454">
          <cell r="A454">
            <v>20608</v>
          </cell>
          <cell r="B454" t="str">
            <v>科技交流与合作</v>
          </cell>
          <cell r="C454">
            <v>0</v>
          </cell>
          <cell r="D454">
            <v>0</v>
          </cell>
          <cell r="E454">
            <v>0</v>
          </cell>
        </row>
        <row r="455">
          <cell r="A455">
            <v>2060801</v>
          </cell>
          <cell r="B455" t="str">
            <v>国际交流与合作</v>
          </cell>
          <cell r="C455">
            <v>0</v>
          </cell>
          <cell r="D455">
            <v>0</v>
          </cell>
          <cell r="E455">
            <v>0</v>
          </cell>
        </row>
        <row r="456">
          <cell r="A456">
            <v>2060802</v>
          </cell>
          <cell r="B456" t="str">
            <v>重大科技合作项目</v>
          </cell>
          <cell r="C456">
            <v>0</v>
          </cell>
          <cell r="D456">
            <v>0</v>
          </cell>
          <cell r="E456">
            <v>0</v>
          </cell>
        </row>
        <row r="457">
          <cell r="A457">
            <v>2060899</v>
          </cell>
          <cell r="B457" t="str">
            <v>其他科技交流与合作支出</v>
          </cell>
          <cell r="C457">
            <v>0</v>
          </cell>
          <cell r="D457">
            <v>0</v>
          </cell>
          <cell r="E457">
            <v>0</v>
          </cell>
        </row>
        <row r="458">
          <cell r="A458">
            <v>20609</v>
          </cell>
          <cell r="B458" t="str">
            <v>科技重大项目</v>
          </cell>
          <cell r="C458">
            <v>0</v>
          </cell>
          <cell r="D458">
            <v>0</v>
          </cell>
          <cell r="E458">
            <v>0</v>
          </cell>
        </row>
        <row r="459">
          <cell r="A459">
            <v>2060901</v>
          </cell>
          <cell r="B459" t="str">
            <v>科技重大专项</v>
          </cell>
          <cell r="C459">
            <v>0</v>
          </cell>
          <cell r="D459">
            <v>0</v>
          </cell>
          <cell r="E459">
            <v>0</v>
          </cell>
        </row>
        <row r="460">
          <cell r="A460">
            <v>2060902</v>
          </cell>
          <cell r="B460" t="str">
            <v>重点研发计划</v>
          </cell>
          <cell r="C460">
            <v>0</v>
          </cell>
          <cell r="D460">
            <v>0</v>
          </cell>
          <cell r="E460">
            <v>0</v>
          </cell>
        </row>
        <row r="461">
          <cell r="A461">
            <v>2060999</v>
          </cell>
          <cell r="B461" t="str">
            <v>其他科技重大项目</v>
          </cell>
          <cell r="C461">
            <v>0</v>
          </cell>
          <cell r="D461">
            <v>0</v>
          </cell>
          <cell r="E461">
            <v>0</v>
          </cell>
        </row>
        <row r="462">
          <cell r="A462">
            <v>20699</v>
          </cell>
          <cell r="B462" t="str">
            <v>其他科学技术支出</v>
          </cell>
          <cell r="C462">
            <v>4</v>
          </cell>
          <cell r="D462">
            <v>9</v>
          </cell>
          <cell r="E462">
            <v>2</v>
          </cell>
        </row>
        <row r="463">
          <cell r="A463">
            <v>2069901</v>
          </cell>
          <cell r="B463" t="str">
            <v>科技奖励</v>
          </cell>
          <cell r="C463">
            <v>0</v>
          </cell>
          <cell r="D463">
            <v>0</v>
          </cell>
          <cell r="E463">
            <v>0</v>
          </cell>
        </row>
        <row r="464">
          <cell r="A464">
            <v>2069902</v>
          </cell>
          <cell r="B464" t="str">
            <v>核应急</v>
          </cell>
          <cell r="C464">
            <v>0</v>
          </cell>
          <cell r="D464">
            <v>0</v>
          </cell>
          <cell r="E464">
            <v>0</v>
          </cell>
        </row>
        <row r="465">
          <cell r="A465">
            <v>2069903</v>
          </cell>
          <cell r="B465" t="str">
            <v>转制科研机构</v>
          </cell>
          <cell r="C465">
            <v>0</v>
          </cell>
          <cell r="D465">
            <v>0</v>
          </cell>
          <cell r="E465">
            <v>0</v>
          </cell>
        </row>
        <row r="466">
          <cell r="A466">
            <v>2069999</v>
          </cell>
          <cell r="B466" t="str">
            <v>其他科学技术支出</v>
          </cell>
          <cell r="C466">
            <v>4</v>
          </cell>
          <cell r="D466">
            <v>9</v>
          </cell>
          <cell r="E466">
            <v>2</v>
          </cell>
        </row>
        <row r="467">
          <cell r="A467">
            <v>207</v>
          </cell>
          <cell r="B467" t="str">
            <v>七、文化旅游体育与传媒支出</v>
          </cell>
          <cell r="C467">
            <v>1614</v>
          </cell>
          <cell r="D467">
            <v>2730</v>
          </cell>
          <cell r="E467">
            <v>3259</v>
          </cell>
        </row>
        <row r="468">
          <cell r="A468">
            <v>20701</v>
          </cell>
          <cell r="B468" t="str">
            <v>文化和旅游</v>
          </cell>
          <cell r="C468">
            <v>1255</v>
          </cell>
          <cell r="D468">
            <v>1376</v>
          </cell>
          <cell r="E468">
            <v>1201</v>
          </cell>
        </row>
        <row r="469">
          <cell r="A469">
            <v>2070101</v>
          </cell>
          <cell r="B469" t="str">
            <v>行政运行</v>
          </cell>
          <cell r="C469">
            <v>480</v>
          </cell>
          <cell r="D469">
            <v>477</v>
          </cell>
          <cell r="E469">
            <v>492</v>
          </cell>
        </row>
        <row r="470">
          <cell r="A470">
            <v>2070102</v>
          </cell>
          <cell r="B470" t="str">
            <v>一般行政管理事务</v>
          </cell>
          <cell r="C470">
            <v>0</v>
          </cell>
          <cell r="D470">
            <v>0</v>
          </cell>
          <cell r="E470">
            <v>0</v>
          </cell>
        </row>
        <row r="471">
          <cell r="A471">
            <v>2070103</v>
          </cell>
          <cell r="B471" t="str">
            <v>机关服务</v>
          </cell>
          <cell r="C471">
            <v>0</v>
          </cell>
          <cell r="D471">
            <v>0</v>
          </cell>
          <cell r="E471">
            <v>0</v>
          </cell>
        </row>
        <row r="472">
          <cell r="A472">
            <v>2070104</v>
          </cell>
          <cell r="B472" t="str">
            <v>图书馆</v>
          </cell>
          <cell r="C472">
            <v>0</v>
          </cell>
          <cell r="D472">
            <v>0</v>
          </cell>
          <cell r="E472">
            <v>0</v>
          </cell>
        </row>
        <row r="473">
          <cell r="A473">
            <v>2070105</v>
          </cell>
          <cell r="B473" t="str">
            <v>文化展示及纪念机构</v>
          </cell>
          <cell r="C473">
            <v>0</v>
          </cell>
          <cell r="D473">
            <v>0</v>
          </cell>
          <cell r="E473">
            <v>0</v>
          </cell>
        </row>
        <row r="474">
          <cell r="A474">
            <v>2070106</v>
          </cell>
          <cell r="B474" t="str">
            <v>艺术表演场所</v>
          </cell>
          <cell r="C474">
            <v>0</v>
          </cell>
          <cell r="D474">
            <v>0</v>
          </cell>
          <cell r="E474">
            <v>0</v>
          </cell>
        </row>
        <row r="475">
          <cell r="A475">
            <v>2070107</v>
          </cell>
          <cell r="B475" t="str">
            <v>艺术表演团体</v>
          </cell>
          <cell r="C475">
            <v>0</v>
          </cell>
          <cell r="D475">
            <v>0</v>
          </cell>
          <cell r="E475">
            <v>0</v>
          </cell>
        </row>
        <row r="476">
          <cell r="A476">
            <v>2070108</v>
          </cell>
          <cell r="B476" t="str">
            <v>文化活动</v>
          </cell>
          <cell r="C476">
            <v>94</v>
          </cell>
          <cell r="D476">
            <v>25</v>
          </cell>
          <cell r="E476">
            <v>0</v>
          </cell>
        </row>
        <row r="477">
          <cell r="A477">
            <v>2070109</v>
          </cell>
          <cell r="B477" t="str">
            <v>群众文化</v>
          </cell>
          <cell r="C477">
            <v>593</v>
          </cell>
          <cell r="D477">
            <v>578</v>
          </cell>
          <cell r="E477">
            <v>538</v>
          </cell>
        </row>
        <row r="478">
          <cell r="A478">
            <v>2070110</v>
          </cell>
          <cell r="B478" t="str">
            <v>文化和旅游交流与合作</v>
          </cell>
          <cell r="C478">
            <v>0</v>
          </cell>
          <cell r="D478">
            <v>0</v>
          </cell>
          <cell r="E478">
            <v>0</v>
          </cell>
        </row>
        <row r="479">
          <cell r="A479">
            <v>2070111</v>
          </cell>
          <cell r="B479" t="str">
            <v>文化创作与保护</v>
          </cell>
          <cell r="C479">
            <v>5</v>
          </cell>
          <cell r="D479">
            <v>14</v>
          </cell>
          <cell r="E479">
            <v>5</v>
          </cell>
        </row>
        <row r="480">
          <cell r="A480">
            <v>2070112</v>
          </cell>
          <cell r="B480" t="str">
            <v>文化和旅游市场管理</v>
          </cell>
          <cell r="C480">
            <v>0</v>
          </cell>
          <cell r="D480">
            <v>0</v>
          </cell>
          <cell r="E480">
            <v>0</v>
          </cell>
        </row>
        <row r="481">
          <cell r="A481">
            <v>2070113</v>
          </cell>
          <cell r="B481" t="str">
            <v>旅游宣传</v>
          </cell>
          <cell r="C481">
            <v>0</v>
          </cell>
          <cell r="D481">
            <v>0</v>
          </cell>
          <cell r="E481">
            <v>0</v>
          </cell>
        </row>
        <row r="482">
          <cell r="A482">
            <v>2070114</v>
          </cell>
          <cell r="B482" t="str">
            <v>文化和旅游管理事务</v>
          </cell>
          <cell r="C482">
            <v>0</v>
          </cell>
          <cell r="D482">
            <v>0</v>
          </cell>
          <cell r="E482">
            <v>0</v>
          </cell>
        </row>
        <row r="483">
          <cell r="A483">
            <v>2070199</v>
          </cell>
          <cell r="B483" t="str">
            <v>其他文化和旅游支出</v>
          </cell>
          <cell r="C483">
            <v>83</v>
          </cell>
          <cell r="D483">
            <v>282</v>
          </cell>
          <cell r="E483">
            <v>166</v>
          </cell>
        </row>
        <row r="484">
          <cell r="A484">
            <v>20702</v>
          </cell>
          <cell r="B484" t="str">
            <v>文物</v>
          </cell>
          <cell r="C484">
            <v>30</v>
          </cell>
          <cell r="D484">
            <v>317</v>
          </cell>
          <cell r="E484">
            <v>67</v>
          </cell>
        </row>
        <row r="485">
          <cell r="A485">
            <v>2070201</v>
          </cell>
          <cell r="B485" t="str">
            <v>行政运行</v>
          </cell>
          <cell r="C485">
            <v>0</v>
          </cell>
          <cell r="D485">
            <v>0</v>
          </cell>
          <cell r="E485">
            <v>0</v>
          </cell>
        </row>
        <row r="486">
          <cell r="A486">
            <v>2070202</v>
          </cell>
          <cell r="B486" t="str">
            <v>一般行政管理事务</v>
          </cell>
          <cell r="C486">
            <v>0</v>
          </cell>
          <cell r="D486">
            <v>0</v>
          </cell>
          <cell r="E486">
            <v>0</v>
          </cell>
        </row>
        <row r="487">
          <cell r="A487">
            <v>2070203</v>
          </cell>
          <cell r="B487" t="str">
            <v>机关服务</v>
          </cell>
          <cell r="C487">
            <v>0</v>
          </cell>
          <cell r="D487">
            <v>0</v>
          </cell>
          <cell r="E487">
            <v>0</v>
          </cell>
        </row>
        <row r="488">
          <cell r="A488">
            <v>2070204</v>
          </cell>
          <cell r="B488" t="str">
            <v>文物保护</v>
          </cell>
          <cell r="C488">
            <v>30</v>
          </cell>
          <cell r="D488">
            <v>317</v>
          </cell>
          <cell r="E488">
            <v>67</v>
          </cell>
        </row>
        <row r="489">
          <cell r="A489">
            <v>2070205</v>
          </cell>
          <cell r="B489" t="str">
            <v>博物馆</v>
          </cell>
          <cell r="C489">
            <v>0</v>
          </cell>
          <cell r="D489">
            <v>0</v>
          </cell>
          <cell r="E489">
            <v>0</v>
          </cell>
        </row>
        <row r="490">
          <cell r="A490">
            <v>2070206</v>
          </cell>
          <cell r="B490" t="str">
            <v>历史名城与古迹</v>
          </cell>
          <cell r="C490">
            <v>0</v>
          </cell>
          <cell r="D490">
            <v>0</v>
          </cell>
          <cell r="E490">
            <v>0</v>
          </cell>
        </row>
        <row r="491">
          <cell r="A491">
            <v>2070299</v>
          </cell>
          <cell r="B491" t="str">
            <v>其他文物支出</v>
          </cell>
          <cell r="C491">
            <v>0</v>
          </cell>
          <cell r="D491">
            <v>0</v>
          </cell>
          <cell r="E491">
            <v>0</v>
          </cell>
        </row>
        <row r="492">
          <cell r="A492">
            <v>20703</v>
          </cell>
          <cell r="B492" t="str">
            <v>体育</v>
          </cell>
          <cell r="C492">
            <v>0</v>
          </cell>
          <cell r="D492">
            <v>490</v>
          </cell>
          <cell r="E492">
            <v>1647</v>
          </cell>
        </row>
        <row r="493">
          <cell r="A493">
            <v>2070301</v>
          </cell>
          <cell r="B493" t="str">
            <v>行政运行</v>
          </cell>
          <cell r="C493">
            <v>0</v>
          </cell>
          <cell r="D493">
            <v>0</v>
          </cell>
          <cell r="E493">
            <v>0</v>
          </cell>
        </row>
        <row r="494">
          <cell r="A494">
            <v>2070302</v>
          </cell>
          <cell r="B494" t="str">
            <v>一般行政管理事务</v>
          </cell>
          <cell r="C494">
            <v>0</v>
          </cell>
          <cell r="D494">
            <v>0</v>
          </cell>
          <cell r="E494">
            <v>0</v>
          </cell>
        </row>
        <row r="495">
          <cell r="A495">
            <v>2070303</v>
          </cell>
          <cell r="B495" t="str">
            <v>机关服务</v>
          </cell>
          <cell r="C495">
            <v>0</v>
          </cell>
          <cell r="D495">
            <v>0</v>
          </cell>
          <cell r="E495">
            <v>0</v>
          </cell>
        </row>
        <row r="496">
          <cell r="A496">
            <v>2070304</v>
          </cell>
          <cell r="B496" t="str">
            <v>运动项目管理</v>
          </cell>
          <cell r="C496">
            <v>0</v>
          </cell>
          <cell r="D496">
            <v>0</v>
          </cell>
          <cell r="E496">
            <v>0</v>
          </cell>
        </row>
        <row r="497">
          <cell r="A497">
            <v>2070305</v>
          </cell>
          <cell r="B497" t="str">
            <v>体育竞赛</v>
          </cell>
          <cell r="C497">
            <v>0</v>
          </cell>
          <cell r="D497">
            <v>0</v>
          </cell>
          <cell r="E497">
            <v>0</v>
          </cell>
        </row>
        <row r="498">
          <cell r="A498">
            <v>2070306</v>
          </cell>
          <cell r="B498" t="str">
            <v>体育训练</v>
          </cell>
          <cell r="C498">
            <v>0</v>
          </cell>
          <cell r="D498">
            <v>0</v>
          </cell>
          <cell r="E498">
            <v>0</v>
          </cell>
        </row>
        <row r="499">
          <cell r="A499">
            <v>2070307</v>
          </cell>
          <cell r="B499" t="str">
            <v>体育场馆</v>
          </cell>
          <cell r="C499">
            <v>0</v>
          </cell>
          <cell r="D499">
            <v>0</v>
          </cell>
          <cell r="E499">
            <v>0</v>
          </cell>
        </row>
        <row r="500">
          <cell r="A500">
            <v>2070308</v>
          </cell>
          <cell r="B500" t="str">
            <v>群众体育</v>
          </cell>
          <cell r="C500">
            <v>0</v>
          </cell>
          <cell r="D500">
            <v>450</v>
          </cell>
          <cell r="E500">
            <v>1647</v>
          </cell>
        </row>
        <row r="501">
          <cell r="A501">
            <v>2070309</v>
          </cell>
          <cell r="B501" t="str">
            <v>体育交流与合作</v>
          </cell>
          <cell r="C501">
            <v>0</v>
          </cell>
          <cell r="D501">
            <v>0</v>
          </cell>
          <cell r="E501">
            <v>0</v>
          </cell>
        </row>
        <row r="502">
          <cell r="A502">
            <v>2070399</v>
          </cell>
          <cell r="B502" t="str">
            <v>其他体育支出</v>
          </cell>
          <cell r="C502">
            <v>0</v>
          </cell>
          <cell r="D502">
            <v>40</v>
          </cell>
          <cell r="E502">
            <v>0</v>
          </cell>
        </row>
        <row r="503">
          <cell r="A503">
            <v>20706</v>
          </cell>
          <cell r="B503" t="str">
            <v>新闻出版电影</v>
          </cell>
          <cell r="C503">
            <v>0</v>
          </cell>
          <cell r="D503">
            <v>0</v>
          </cell>
          <cell r="E503">
            <v>0</v>
          </cell>
        </row>
        <row r="504">
          <cell r="A504">
            <v>2070601</v>
          </cell>
          <cell r="B504" t="str">
            <v>行政运行</v>
          </cell>
          <cell r="C504">
            <v>0</v>
          </cell>
          <cell r="D504">
            <v>0</v>
          </cell>
          <cell r="E504">
            <v>0</v>
          </cell>
        </row>
        <row r="505">
          <cell r="A505">
            <v>2070602</v>
          </cell>
          <cell r="B505" t="str">
            <v>一般行政管理事务</v>
          </cell>
          <cell r="C505">
            <v>0</v>
          </cell>
          <cell r="D505">
            <v>0</v>
          </cell>
          <cell r="E505">
            <v>0</v>
          </cell>
        </row>
        <row r="506">
          <cell r="A506">
            <v>2070603</v>
          </cell>
          <cell r="B506" t="str">
            <v>机关服务</v>
          </cell>
          <cell r="C506">
            <v>0</v>
          </cell>
          <cell r="D506">
            <v>0</v>
          </cell>
          <cell r="E506">
            <v>0</v>
          </cell>
        </row>
        <row r="507">
          <cell r="A507">
            <v>2070604</v>
          </cell>
          <cell r="B507" t="str">
            <v>新闻通讯</v>
          </cell>
          <cell r="C507">
            <v>0</v>
          </cell>
          <cell r="D507">
            <v>0</v>
          </cell>
          <cell r="E507">
            <v>0</v>
          </cell>
        </row>
        <row r="508">
          <cell r="A508">
            <v>2070605</v>
          </cell>
          <cell r="B508" t="str">
            <v>出版发行</v>
          </cell>
          <cell r="C508">
            <v>0</v>
          </cell>
          <cell r="D508">
            <v>0</v>
          </cell>
          <cell r="E508">
            <v>0</v>
          </cell>
        </row>
        <row r="509">
          <cell r="A509">
            <v>2070606</v>
          </cell>
          <cell r="B509" t="str">
            <v>版权管理</v>
          </cell>
          <cell r="C509">
            <v>0</v>
          </cell>
          <cell r="D509">
            <v>0</v>
          </cell>
          <cell r="E509">
            <v>0</v>
          </cell>
        </row>
        <row r="510">
          <cell r="A510">
            <v>2070607</v>
          </cell>
          <cell r="B510" t="str">
            <v>电影</v>
          </cell>
          <cell r="C510">
            <v>0</v>
          </cell>
          <cell r="D510">
            <v>0</v>
          </cell>
          <cell r="E510">
            <v>0</v>
          </cell>
        </row>
        <row r="511">
          <cell r="A511">
            <v>2070699</v>
          </cell>
          <cell r="B511" t="str">
            <v>其他新闻出版电影支出</v>
          </cell>
          <cell r="C511">
            <v>0</v>
          </cell>
          <cell r="D511">
            <v>0</v>
          </cell>
          <cell r="E511">
            <v>0</v>
          </cell>
        </row>
        <row r="512">
          <cell r="A512">
            <v>20708</v>
          </cell>
          <cell r="B512" t="str">
            <v>广播电视</v>
          </cell>
          <cell r="C512">
            <v>0</v>
          </cell>
          <cell r="D512">
            <v>0</v>
          </cell>
          <cell r="E512">
            <v>0</v>
          </cell>
        </row>
        <row r="513">
          <cell r="A513">
            <v>2070801</v>
          </cell>
          <cell r="B513" t="str">
            <v>行政运行</v>
          </cell>
          <cell r="C513">
            <v>0</v>
          </cell>
          <cell r="D513">
            <v>0</v>
          </cell>
          <cell r="E513">
            <v>0</v>
          </cell>
        </row>
        <row r="514">
          <cell r="A514">
            <v>2070802</v>
          </cell>
          <cell r="B514" t="str">
            <v>一般行政管理事务</v>
          </cell>
          <cell r="C514">
            <v>0</v>
          </cell>
          <cell r="D514">
            <v>0</v>
          </cell>
          <cell r="E514">
            <v>0</v>
          </cell>
        </row>
        <row r="515">
          <cell r="A515">
            <v>2070803</v>
          </cell>
          <cell r="B515" t="str">
            <v>机关服务</v>
          </cell>
          <cell r="C515">
            <v>0</v>
          </cell>
          <cell r="D515">
            <v>0</v>
          </cell>
          <cell r="E515">
            <v>0</v>
          </cell>
        </row>
        <row r="516">
          <cell r="A516">
            <v>2070806</v>
          </cell>
          <cell r="B516" t="str">
            <v>监测监管</v>
          </cell>
          <cell r="C516">
            <v>0</v>
          </cell>
          <cell r="D516">
            <v>0</v>
          </cell>
          <cell r="E516">
            <v>0</v>
          </cell>
        </row>
        <row r="517">
          <cell r="A517">
            <v>2070807</v>
          </cell>
          <cell r="B517" t="str">
            <v>传输发射</v>
          </cell>
          <cell r="C517">
            <v>0</v>
          </cell>
          <cell r="D517">
            <v>0</v>
          </cell>
          <cell r="E517">
            <v>0</v>
          </cell>
        </row>
        <row r="518">
          <cell r="A518">
            <v>2070808</v>
          </cell>
          <cell r="B518" t="str">
            <v>广播电视事务</v>
          </cell>
          <cell r="C518">
            <v>0</v>
          </cell>
          <cell r="D518">
            <v>0</v>
          </cell>
          <cell r="E518">
            <v>0</v>
          </cell>
        </row>
        <row r="519">
          <cell r="A519">
            <v>2070899</v>
          </cell>
          <cell r="B519" t="str">
            <v>其他广播电视支出</v>
          </cell>
          <cell r="C519">
            <v>0</v>
          </cell>
          <cell r="D519">
            <v>0</v>
          </cell>
          <cell r="E519">
            <v>0</v>
          </cell>
        </row>
        <row r="520">
          <cell r="A520">
            <v>20799</v>
          </cell>
          <cell r="B520" t="str">
            <v>其他文化旅游体育与传媒支出</v>
          </cell>
          <cell r="C520">
            <v>329</v>
          </cell>
          <cell r="D520">
            <v>547</v>
          </cell>
          <cell r="E520">
            <v>344</v>
          </cell>
        </row>
        <row r="521">
          <cell r="A521">
            <v>2079902</v>
          </cell>
          <cell r="B521" t="str">
            <v>宣传文化发展专项支出</v>
          </cell>
          <cell r="C521">
            <v>0</v>
          </cell>
          <cell r="D521">
            <v>0</v>
          </cell>
          <cell r="E521">
            <v>0</v>
          </cell>
        </row>
        <row r="522">
          <cell r="A522">
            <v>2079903</v>
          </cell>
          <cell r="B522" t="str">
            <v>文化产业发展专项支出</v>
          </cell>
          <cell r="C522">
            <v>0</v>
          </cell>
          <cell r="D522">
            <v>0</v>
          </cell>
          <cell r="E522">
            <v>0</v>
          </cell>
        </row>
        <row r="523">
          <cell r="A523">
            <v>2079999</v>
          </cell>
          <cell r="B523" t="str">
            <v>其他文化旅游体育与传媒支出</v>
          </cell>
          <cell r="C523">
            <v>329</v>
          </cell>
          <cell r="D523">
            <v>547</v>
          </cell>
          <cell r="E523">
            <v>344</v>
          </cell>
        </row>
        <row r="524">
          <cell r="A524">
            <v>208</v>
          </cell>
          <cell r="B524" t="str">
            <v>八、社会保障和就业支出</v>
          </cell>
          <cell r="C524">
            <v>49831</v>
          </cell>
          <cell r="D524">
            <v>47435</v>
          </cell>
          <cell r="E524">
            <v>41909</v>
          </cell>
        </row>
        <row r="525">
          <cell r="A525">
            <v>20801</v>
          </cell>
          <cell r="B525" t="str">
            <v>人力资源和社会保障管理事务</v>
          </cell>
          <cell r="C525">
            <v>755</v>
          </cell>
          <cell r="D525">
            <v>802</v>
          </cell>
          <cell r="E525">
            <v>781</v>
          </cell>
        </row>
        <row r="526">
          <cell r="A526">
            <v>2080101</v>
          </cell>
          <cell r="B526" t="str">
            <v>行政运行</v>
          </cell>
          <cell r="C526">
            <v>751</v>
          </cell>
          <cell r="D526">
            <v>755</v>
          </cell>
          <cell r="E526">
            <v>721</v>
          </cell>
        </row>
        <row r="527">
          <cell r="A527">
            <v>2080102</v>
          </cell>
          <cell r="B527" t="str">
            <v>一般行政管理事务</v>
          </cell>
          <cell r="C527">
            <v>0</v>
          </cell>
          <cell r="D527">
            <v>0</v>
          </cell>
          <cell r="E527">
            <v>0</v>
          </cell>
        </row>
        <row r="528">
          <cell r="A528">
            <v>2080103</v>
          </cell>
          <cell r="B528" t="str">
            <v>机关服务</v>
          </cell>
          <cell r="C528">
            <v>0</v>
          </cell>
          <cell r="D528">
            <v>0</v>
          </cell>
          <cell r="E528">
            <v>0</v>
          </cell>
        </row>
        <row r="529">
          <cell r="A529">
            <v>2080104</v>
          </cell>
          <cell r="B529" t="str">
            <v>综合业务管理</v>
          </cell>
          <cell r="C529">
            <v>0</v>
          </cell>
          <cell r="D529">
            <v>0</v>
          </cell>
          <cell r="E529">
            <v>0</v>
          </cell>
        </row>
        <row r="530">
          <cell r="A530">
            <v>2080105</v>
          </cell>
          <cell r="B530" t="str">
            <v>劳动保障监察</v>
          </cell>
          <cell r="C530">
            <v>0</v>
          </cell>
          <cell r="D530">
            <v>0</v>
          </cell>
          <cell r="E530">
            <v>0</v>
          </cell>
        </row>
        <row r="531">
          <cell r="A531">
            <v>2080106</v>
          </cell>
          <cell r="B531" t="str">
            <v>就业管理事务</v>
          </cell>
          <cell r="C531">
            <v>0</v>
          </cell>
          <cell r="D531">
            <v>0</v>
          </cell>
          <cell r="E531">
            <v>0</v>
          </cell>
        </row>
        <row r="532">
          <cell r="A532">
            <v>2080107</v>
          </cell>
          <cell r="B532" t="str">
            <v>社会保险业务管理事务</v>
          </cell>
          <cell r="C532">
            <v>0</v>
          </cell>
          <cell r="D532">
            <v>0</v>
          </cell>
          <cell r="E532">
            <v>0</v>
          </cell>
        </row>
        <row r="533">
          <cell r="A533">
            <v>2080108</v>
          </cell>
          <cell r="B533" t="str">
            <v>信息化建设</v>
          </cell>
          <cell r="C533">
            <v>0</v>
          </cell>
          <cell r="D533">
            <v>0</v>
          </cell>
          <cell r="E533">
            <v>0</v>
          </cell>
        </row>
        <row r="534">
          <cell r="A534">
            <v>2080109</v>
          </cell>
          <cell r="B534" t="str">
            <v>社会保险经办机构</v>
          </cell>
          <cell r="C534">
            <v>0</v>
          </cell>
          <cell r="D534">
            <v>0</v>
          </cell>
          <cell r="E534">
            <v>0</v>
          </cell>
        </row>
        <row r="535">
          <cell r="A535">
            <v>2080110</v>
          </cell>
          <cell r="B535" t="str">
            <v>劳动关系和维权</v>
          </cell>
          <cell r="C535">
            <v>0</v>
          </cell>
          <cell r="D535">
            <v>0</v>
          </cell>
          <cell r="E535">
            <v>0</v>
          </cell>
        </row>
        <row r="536">
          <cell r="A536">
            <v>2080111</v>
          </cell>
          <cell r="B536" t="str">
            <v>公共就业服务和职业技能鉴定机构</v>
          </cell>
          <cell r="C536">
            <v>0</v>
          </cell>
          <cell r="D536">
            <v>0</v>
          </cell>
          <cell r="E536">
            <v>0</v>
          </cell>
        </row>
        <row r="537">
          <cell r="A537">
            <v>2080112</v>
          </cell>
          <cell r="B537" t="str">
            <v>劳动人事争议调解仲裁</v>
          </cell>
          <cell r="C537">
            <v>0</v>
          </cell>
          <cell r="D537">
            <v>0</v>
          </cell>
          <cell r="E537">
            <v>0</v>
          </cell>
        </row>
        <row r="538">
          <cell r="A538">
            <v>2080113</v>
          </cell>
          <cell r="B538" t="str">
            <v>政府特殊津贴</v>
          </cell>
          <cell r="C538">
            <v>0</v>
          </cell>
          <cell r="D538">
            <v>0</v>
          </cell>
          <cell r="E538">
            <v>0</v>
          </cell>
        </row>
        <row r="539">
          <cell r="A539">
            <v>2080114</v>
          </cell>
          <cell r="B539" t="str">
            <v>资助留学回国人员</v>
          </cell>
          <cell r="C539">
            <v>0</v>
          </cell>
          <cell r="D539">
            <v>0</v>
          </cell>
          <cell r="E539">
            <v>0</v>
          </cell>
        </row>
        <row r="540">
          <cell r="A540">
            <v>2080115</v>
          </cell>
          <cell r="B540" t="str">
            <v>博士后日常经费</v>
          </cell>
          <cell r="C540">
            <v>0</v>
          </cell>
          <cell r="D540">
            <v>0</v>
          </cell>
          <cell r="E540">
            <v>0</v>
          </cell>
        </row>
        <row r="541">
          <cell r="A541">
            <v>2080116</v>
          </cell>
          <cell r="B541" t="str">
            <v>引进人才费用</v>
          </cell>
          <cell r="C541">
            <v>0</v>
          </cell>
          <cell r="D541">
            <v>0</v>
          </cell>
          <cell r="E541">
            <v>0</v>
          </cell>
        </row>
        <row r="542">
          <cell r="A542">
            <v>2080150</v>
          </cell>
          <cell r="B542" t="str">
            <v>事业运行</v>
          </cell>
          <cell r="C542">
            <v>0</v>
          </cell>
          <cell r="D542">
            <v>29</v>
          </cell>
          <cell r="E542">
            <v>35</v>
          </cell>
        </row>
        <row r="543">
          <cell r="A543">
            <v>2080199</v>
          </cell>
          <cell r="B543" t="str">
            <v>其他人力资源和社会保障管理事务支出</v>
          </cell>
          <cell r="C543">
            <v>4</v>
          </cell>
          <cell r="D543">
            <v>18</v>
          </cell>
          <cell r="E543">
            <v>25</v>
          </cell>
        </row>
        <row r="544">
          <cell r="A544">
            <v>20802</v>
          </cell>
          <cell r="B544" t="str">
            <v>民政管理事务</v>
          </cell>
          <cell r="C544">
            <v>690</v>
          </cell>
          <cell r="D544">
            <v>727</v>
          </cell>
          <cell r="E544">
            <v>797</v>
          </cell>
        </row>
        <row r="545">
          <cell r="A545">
            <v>2080201</v>
          </cell>
          <cell r="B545" t="str">
            <v>行政运行</v>
          </cell>
          <cell r="C545">
            <v>334</v>
          </cell>
          <cell r="D545">
            <v>331</v>
          </cell>
          <cell r="E545">
            <v>301</v>
          </cell>
        </row>
        <row r="546">
          <cell r="A546">
            <v>2080202</v>
          </cell>
          <cell r="B546" t="str">
            <v>一般行政管理事务</v>
          </cell>
          <cell r="C546">
            <v>0</v>
          </cell>
          <cell r="D546">
            <v>0</v>
          </cell>
          <cell r="E546">
            <v>0</v>
          </cell>
        </row>
        <row r="547">
          <cell r="A547">
            <v>2080203</v>
          </cell>
          <cell r="B547" t="str">
            <v>机关服务</v>
          </cell>
          <cell r="C547">
            <v>0</v>
          </cell>
          <cell r="D547">
            <v>0</v>
          </cell>
          <cell r="E547">
            <v>0</v>
          </cell>
        </row>
        <row r="548">
          <cell r="A548">
            <v>2080206</v>
          </cell>
          <cell r="B548" t="str">
            <v>社会组织管理</v>
          </cell>
          <cell r="C548">
            <v>0</v>
          </cell>
          <cell r="D548">
            <v>0</v>
          </cell>
          <cell r="E548">
            <v>0</v>
          </cell>
        </row>
        <row r="549">
          <cell r="A549">
            <v>2080207</v>
          </cell>
          <cell r="B549" t="str">
            <v>行政区划和地名管理</v>
          </cell>
          <cell r="C549">
            <v>0</v>
          </cell>
          <cell r="D549">
            <v>0</v>
          </cell>
          <cell r="E549">
            <v>0</v>
          </cell>
        </row>
        <row r="550">
          <cell r="A550">
            <v>2080208</v>
          </cell>
          <cell r="B550" t="str">
            <v>基层政权建设和社区治理</v>
          </cell>
          <cell r="C550">
            <v>99</v>
          </cell>
          <cell r="D550">
            <v>310</v>
          </cell>
          <cell r="E550">
            <v>172</v>
          </cell>
        </row>
        <row r="551">
          <cell r="A551">
            <v>2080299</v>
          </cell>
          <cell r="B551" t="str">
            <v>其他民政管理事务支出</v>
          </cell>
          <cell r="C551">
            <v>257</v>
          </cell>
          <cell r="D551">
            <v>86</v>
          </cell>
          <cell r="E551">
            <v>324</v>
          </cell>
        </row>
        <row r="552">
          <cell r="A552">
            <v>20804</v>
          </cell>
          <cell r="B552" t="str">
            <v>补充全国社会保障基金</v>
          </cell>
          <cell r="C552">
            <v>0</v>
          </cell>
          <cell r="D552">
            <v>0</v>
          </cell>
          <cell r="E552">
            <v>0</v>
          </cell>
        </row>
        <row r="553">
          <cell r="A553">
            <v>2080402</v>
          </cell>
          <cell r="B553" t="str">
            <v>用一般公共预算补充基金</v>
          </cell>
          <cell r="C553">
            <v>0</v>
          </cell>
          <cell r="D553">
            <v>0</v>
          </cell>
          <cell r="E553">
            <v>0</v>
          </cell>
        </row>
        <row r="554">
          <cell r="A554">
            <v>20805</v>
          </cell>
          <cell r="B554" t="str">
            <v>行政事业单位养老支出</v>
          </cell>
          <cell r="C554">
            <v>19236</v>
          </cell>
          <cell r="D554">
            <v>21827</v>
          </cell>
          <cell r="E554">
            <v>17349</v>
          </cell>
        </row>
        <row r="555">
          <cell r="A555">
            <v>2080501</v>
          </cell>
          <cell r="B555" t="str">
            <v>行政单位离退休</v>
          </cell>
          <cell r="C555">
            <v>1873</v>
          </cell>
          <cell r="D555">
            <v>1872</v>
          </cell>
          <cell r="E555">
            <v>1985</v>
          </cell>
        </row>
        <row r="556">
          <cell r="A556">
            <v>2080502</v>
          </cell>
          <cell r="B556" t="str">
            <v>事业单位离退休</v>
          </cell>
          <cell r="C556">
            <v>4768</v>
          </cell>
          <cell r="D556">
            <v>4689</v>
          </cell>
          <cell r="E556">
            <v>5053</v>
          </cell>
        </row>
        <row r="557">
          <cell r="A557">
            <v>2080503</v>
          </cell>
          <cell r="B557" t="str">
            <v>离退休人员管理机构</v>
          </cell>
          <cell r="C557">
            <v>0</v>
          </cell>
          <cell r="D557">
            <v>0</v>
          </cell>
          <cell r="E557">
            <v>0</v>
          </cell>
        </row>
        <row r="558">
          <cell r="A558">
            <v>2080505</v>
          </cell>
          <cell r="B558" t="str">
            <v>机关事业单位基本养老保险缴费支出</v>
          </cell>
          <cell r="C558">
            <v>9773</v>
          </cell>
          <cell r="D558">
            <v>11481</v>
          </cell>
          <cell r="E558">
            <v>6287</v>
          </cell>
        </row>
        <row r="559">
          <cell r="A559">
            <v>2080506</v>
          </cell>
          <cell r="B559" t="str">
            <v>机关事业单位职业年金缴费支出</v>
          </cell>
          <cell r="C559">
            <v>890</v>
          </cell>
          <cell r="D559">
            <v>1800</v>
          </cell>
          <cell r="E559">
            <v>1852</v>
          </cell>
        </row>
        <row r="560">
          <cell r="A560">
            <v>2080507</v>
          </cell>
          <cell r="B560" t="str">
            <v>对机关事业单位基本养老保险基金的补助</v>
          </cell>
          <cell r="C560">
            <v>1793</v>
          </cell>
          <cell r="D560">
            <v>1793</v>
          </cell>
          <cell r="E560">
            <v>1994</v>
          </cell>
        </row>
        <row r="561">
          <cell r="A561">
            <v>2080508</v>
          </cell>
          <cell r="B561" t="str">
            <v>对机关事业单位职业年金的补助</v>
          </cell>
          <cell r="C561">
            <v>0</v>
          </cell>
          <cell r="D561">
            <v>0</v>
          </cell>
          <cell r="E561">
            <v>0</v>
          </cell>
        </row>
        <row r="562">
          <cell r="A562">
            <v>2080599</v>
          </cell>
          <cell r="B562" t="str">
            <v>其他行政事业单位养老支出</v>
          </cell>
          <cell r="C562">
            <v>139</v>
          </cell>
          <cell r="D562">
            <v>192</v>
          </cell>
          <cell r="E562">
            <v>178</v>
          </cell>
        </row>
        <row r="563">
          <cell r="A563">
            <v>20806</v>
          </cell>
          <cell r="B563" t="str">
            <v>企业改革补助</v>
          </cell>
          <cell r="C563">
            <v>0</v>
          </cell>
          <cell r="D563">
            <v>0</v>
          </cell>
          <cell r="E563">
            <v>0</v>
          </cell>
        </row>
        <row r="564">
          <cell r="A564">
            <v>2080601</v>
          </cell>
          <cell r="B564" t="str">
            <v>企业关闭破产补助</v>
          </cell>
          <cell r="C564">
            <v>0</v>
          </cell>
          <cell r="D564">
            <v>0</v>
          </cell>
          <cell r="E564">
            <v>0</v>
          </cell>
        </row>
        <row r="565">
          <cell r="A565">
            <v>2080602</v>
          </cell>
          <cell r="B565" t="str">
            <v>厂办大集体改革补助</v>
          </cell>
          <cell r="C565">
            <v>0</v>
          </cell>
          <cell r="D565">
            <v>0</v>
          </cell>
          <cell r="E565">
            <v>0</v>
          </cell>
        </row>
        <row r="566">
          <cell r="A566">
            <v>2080699</v>
          </cell>
          <cell r="B566" t="str">
            <v>其他企业改革发展补助</v>
          </cell>
          <cell r="C566">
            <v>0</v>
          </cell>
          <cell r="D566">
            <v>0</v>
          </cell>
          <cell r="E566">
            <v>0</v>
          </cell>
        </row>
        <row r="567">
          <cell r="A567">
            <v>20807</v>
          </cell>
          <cell r="B567" t="str">
            <v>就业补助</v>
          </cell>
          <cell r="C567">
            <v>2475</v>
          </cell>
          <cell r="D567">
            <v>1465</v>
          </cell>
          <cell r="E567">
            <v>2254</v>
          </cell>
        </row>
        <row r="568">
          <cell r="A568">
            <v>2080701</v>
          </cell>
          <cell r="B568" t="str">
            <v>就业创业服务补贴</v>
          </cell>
          <cell r="C568">
            <v>0</v>
          </cell>
          <cell r="D568">
            <v>0</v>
          </cell>
          <cell r="E568">
            <v>0</v>
          </cell>
        </row>
        <row r="569">
          <cell r="A569">
            <v>2080702</v>
          </cell>
          <cell r="B569" t="str">
            <v>职业培训补贴</v>
          </cell>
          <cell r="C569">
            <v>288</v>
          </cell>
          <cell r="D569">
            <v>162</v>
          </cell>
          <cell r="E569">
            <v>102</v>
          </cell>
        </row>
        <row r="570">
          <cell r="A570">
            <v>2080704</v>
          </cell>
          <cell r="B570" t="str">
            <v>社会保险补贴</v>
          </cell>
          <cell r="C570">
            <v>262</v>
          </cell>
          <cell r="D570">
            <v>250</v>
          </cell>
          <cell r="E570">
            <v>315</v>
          </cell>
        </row>
        <row r="571">
          <cell r="A571">
            <v>2080705</v>
          </cell>
          <cell r="B571" t="str">
            <v>公益性岗位补贴</v>
          </cell>
          <cell r="C571">
            <v>1702</v>
          </cell>
          <cell r="D571">
            <v>845</v>
          </cell>
          <cell r="E571">
            <v>1590</v>
          </cell>
        </row>
        <row r="572">
          <cell r="A572">
            <v>2080709</v>
          </cell>
          <cell r="B572" t="str">
            <v>职业技能鉴定补贴</v>
          </cell>
          <cell r="C572">
            <v>0</v>
          </cell>
          <cell r="D572">
            <v>0</v>
          </cell>
          <cell r="E572">
            <v>0</v>
          </cell>
        </row>
        <row r="573">
          <cell r="A573">
            <v>2080711</v>
          </cell>
          <cell r="B573" t="str">
            <v>就业见习补贴</v>
          </cell>
          <cell r="C573">
            <v>6</v>
          </cell>
          <cell r="D573">
            <v>94</v>
          </cell>
          <cell r="E573">
            <v>13</v>
          </cell>
        </row>
        <row r="574">
          <cell r="A574">
            <v>2080712</v>
          </cell>
          <cell r="B574" t="str">
            <v>高技能人才培养补助</v>
          </cell>
          <cell r="C574">
            <v>0</v>
          </cell>
          <cell r="D574">
            <v>0</v>
          </cell>
          <cell r="E574">
            <v>0</v>
          </cell>
        </row>
        <row r="575">
          <cell r="A575">
            <v>2080713</v>
          </cell>
          <cell r="B575" t="str">
            <v>促进创业补贴</v>
          </cell>
          <cell r="C575">
            <v>0</v>
          </cell>
          <cell r="D575">
            <v>0</v>
          </cell>
          <cell r="E575">
            <v>0</v>
          </cell>
        </row>
        <row r="576">
          <cell r="A576">
            <v>2080799</v>
          </cell>
          <cell r="B576" t="str">
            <v>其他就业补助支出</v>
          </cell>
          <cell r="C576">
            <v>217</v>
          </cell>
          <cell r="D576">
            <v>114</v>
          </cell>
          <cell r="E576">
            <v>234</v>
          </cell>
        </row>
        <row r="577">
          <cell r="A577">
            <v>20808</v>
          </cell>
          <cell r="B577" t="str">
            <v>抚恤</v>
          </cell>
          <cell r="C577">
            <v>2874</v>
          </cell>
          <cell r="D577">
            <v>4700</v>
          </cell>
          <cell r="E577">
            <v>4237</v>
          </cell>
        </row>
        <row r="578">
          <cell r="A578">
            <v>2080801</v>
          </cell>
          <cell r="B578" t="str">
            <v>死亡抚恤</v>
          </cell>
          <cell r="C578">
            <v>502</v>
          </cell>
          <cell r="D578">
            <v>862</v>
          </cell>
          <cell r="E578">
            <v>1182</v>
          </cell>
        </row>
        <row r="579">
          <cell r="A579">
            <v>2080802</v>
          </cell>
          <cell r="B579" t="str">
            <v>伤残抚恤</v>
          </cell>
          <cell r="C579">
            <v>187</v>
          </cell>
          <cell r="D579">
            <v>8</v>
          </cell>
          <cell r="E579">
            <v>0</v>
          </cell>
        </row>
        <row r="580">
          <cell r="A580">
            <v>2080803</v>
          </cell>
          <cell r="B580" t="str">
            <v>在乡复员、退伍军人生活补助</v>
          </cell>
          <cell r="C580">
            <v>1399</v>
          </cell>
          <cell r="D580">
            <v>601</v>
          </cell>
          <cell r="E580">
            <v>0</v>
          </cell>
        </row>
        <row r="581">
          <cell r="A581">
            <v>2080805</v>
          </cell>
          <cell r="B581" t="str">
            <v>义务兵优待</v>
          </cell>
          <cell r="C581">
            <v>107</v>
          </cell>
          <cell r="D581">
            <v>287</v>
          </cell>
          <cell r="E581">
            <v>343</v>
          </cell>
        </row>
        <row r="582">
          <cell r="A582">
            <v>2080806</v>
          </cell>
          <cell r="B582" t="str">
            <v>农村籍退役士兵老年生活补助</v>
          </cell>
          <cell r="C582">
            <v>367</v>
          </cell>
          <cell r="D582">
            <v>260</v>
          </cell>
          <cell r="E582">
            <v>0</v>
          </cell>
        </row>
        <row r="583">
          <cell r="A583">
            <v>2080807</v>
          </cell>
          <cell r="B583" t="str">
            <v>光荣院</v>
          </cell>
          <cell r="C583">
            <v>0</v>
          </cell>
          <cell r="D583">
            <v>0</v>
          </cell>
          <cell r="E583">
            <v>0</v>
          </cell>
        </row>
        <row r="584">
          <cell r="A584">
            <v>2080808</v>
          </cell>
          <cell r="B584" t="str">
            <v>褒扬纪念★</v>
          </cell>
          <cell r="C584">
            <v>19</v>
          </cell>
          <cell r="D584">
            <v>19</v>
          </cell>
          <cell r="E584">
            <v>0</v>
          </cell>
        </row>
        <row r="585">
          <cell r="A585">
            <v>2080899</v>
          </cell>
          <cell r="B585" t="str">
            <v>其他优抚支出</v>
          </cell>
          <cell r="C585">
            <v>293</v>
          </cell>
          <cell r="D585">
            <v>2663</v>
          </cell>
          <cell r="E585">
            <v>2712</v>
          </cell>
        </row>
        <row r="586">
          <cell r="A586">
            <v>20809</v>
          </cell>
          <cell r="B586" t="str">
            <v>退役安置</v>
          </cell>
          <cell r="C586">
            <v>315</v>
          </cell>
          <cell r="D586">
            <v>485</v>
          </cell>
          <cell r="E586">
            <v>363</v>
          </cell>
        </row>
        <row r="587">
          <cell r="A587">
            <v>2080901</v>
          </cell>
          <cell r="B587" t="str">
            <v>退役士兵安置</v>
          </cell>
          <cell r="C587">
            <v>119</v>
          </cell>
          <cell r="D587">
            <v>136</v>
          </cell>
          <cell r="E587">
            <v>140</v>
          </cell>
        </row>
        <row r="588">
          <cell r="A588">
            <v>2080902</v>
          </cell>
          <cell r="B588" t="str">
            <v>军队移交政府的离退休人员安置</v>
          </cell>
          <cell r="C588">
            <v>124</v>
          </cell>
          <cell r="D588">
            <v>148</v>
          </cell>
          <cell r="E588">
            <v>144</v>
          </cell>
        </row>
        <row r="589">
          <cell r="A589">
            <v>2080903</v>
          </cell>
          <cell r="B589" t="str">
            <v>军队移交政府离退休干部管理机构</v>
          </cell>
          <cell r="C589">
            <v>0</v>
          </cell>
          <cell r="D589">
            <v>0</v>
          </cell>
          <cell r="E589">
            <v>0</v>
          </cell>
        </row>
        <row r="590">
          <cell r="A590">
            <v>2080904</v>
          </cell>
          <cell r="B590" t="str">
            <v>退役士兵管理教育</v>
          </cell>
          <cell r="C590">
            <v>20</v>
          </cell>
          <cell r="D590">
            <v>52</v>
          </cell>
          <cell r="E590">
            <v>10</v>
          </cell>
        </row>
        <row r="591">
          <cell r="A591">
            <v>2080905</v>
          </cell>
          <cell r="B591" t="str">
            <v>军队转业干部安置</v>
          </cell>
          <cell r="C591">
            <v>52</v>
          </cell>
          <cell r="D591">
            <v>84</v>
          </cell>
          <cell r="E591">
            <v>53</v>
          </cell>
        </row>
        <row r="592">
          <cell r="A592">
            <v>2080999</v>
          </cell>
          <cell r="B592" t="str">
            <v>其他退役安置支出</v>
          </cell>
          <cell r="C592">
            <v>0</v>
          </cell>
          <cell r="D592">
            <v>65</v>
          </cell>
          <cell r="E592">
            <v>16</v>
          </cell>
        </row>
        <row r="593">
          <cell r="A593">
            <v>20810</v>
          </cell>
          <cell r="B593" t="str">
            <v>社会福利</v>
          </cell>
          <cell r="C593">
            <v>1176</v>
          </cell>
          <cell r="D593">
            <v>1005</v>
          </cell>
          <cell r="E593">
            <v>850</v>
          </cell>
        </row>
        <row r="594">
          <cell r="A594">
            <v>2081001</v>
          </cell>
          <cell r="B594" t="str">
            <v>儿童福利</v>
          </cell>
          <cell r="C594">
            <v>128</v>
          </cell>
          <cell r="D594">
            <v>144</v>
          </cell>
          <cell r="E594">
            <v>129</v>
          </cell>
        </row>
        <row r="595">
          <cell r="A595">
            <v>2081002</v>
          </cell>
          <cell r="B595" t="str">
            <v>老年福利</v>
          </cell>
          <cell r="C595">
            <v>523</v>
          </cell>
          <cell r="D595">
            <v>701</v>
          </cell>
          <cell r="E595">
            <v>585</v>
          </cell>
        </row>
        <row r="596">
          <cell r="A596">
            <v>2081003</v>
          </cell>
          <cell r="B596" t="str">
            <v>康复辅具</v>
          </cell>
          <cell r="C596">
            <v>0</v>
          </cell>
          <cell r="D596">
            <v>0</v>
          </cell>
          <cell r="E596">
            <v>0</v>
          </cell>
        </row>
        <row r="597">
          <cell r="A597">
            <v>2081004</v>
          </cell>
          <cell r="B597" t="str">
            <v>殡葬</v>
          </cell>
          <cell r="C597">
            <v>235</v>
          </cell>
          <cell r="D597">
            <v>122</v>
          </cell>
          <cell r="E597">
            <v>48</v>
          </cell>
        </row>
        <row r="598">
          <cell r="A598">
            <v>2081005</v>
          </cell>
          <cell r="B598" t="str">
            <v>社会福利事业单位</v>
          </cell>
          <cell r="C598">
            <v>0</v>
          </cell>
          <cell r="D598">
            <v>0</v>
          </cell>
          <cell r="E598">
            <v>0</v>
          </cell>
        </row>
        <row r="599">
          <cell r="A599">
            <v>2081006</v>
          </cell>
          <cell r="B599" t="str">
            <v>养老服务</v>
          </cell>
          <cell r="C599">
            <v>290</v>
          </cell>
          <cell r="D599">
            <v>38</v>
          </cell>
          <cell r="E599">
            <v>88</v>
          </cell>
        </row>
        <row r="600">
          <cell r="A600">
            <v>2081099</v>
          </cell>
          <cell r="B600" t="str">
            <v>其他社会福利支出</v>
          </cell>
          <cell r="C600">
            <v>0</v>
          </cell>
          <cell r="D600">
            <v>0</v>
          </cell>
          <cell r="E600">
            <v>0</v>
          </cell>
        </row>
        <row r="601">
          <cell r="A601">
            <v>20811</v>
          </cell>
          <cell r="B601" t="str">
            <v>残疾人事业</v>
          </cell>
          <cell r="C601">
            <v>1405</v>
          </cell>
          <cell r="D601">
            <v>1538</v>
          </cell>
          <cell r="E601">
            <v>1518</v>
          </cell>
        </row>
        <row r="602">
          <cell r="A602">
            <v>2081101</v>
          </cell>
          <cell r="B602" t="str">
            <v>行政运行</v>
          </cell>
          <cell r="C602">
            <v>161</v>
          </cell>
          <cell r="D602">
            <v>193</v>
          </cell>
          <cell r="E602">
            <v>170</v>
          </cell>
        </row>
        <row r="603">
          <cell r="A603">
            <v>2081102</v>
          </cell>
          <cell r="B603" t="str">
            <v>一般行政管理事务</v>
          </cell>
          <cell r="C603">
            <v>0</v>
          </cell>
          <cell r="D603">
            <v>0</v>
          </cell>
          <cell r="E603">
            <v>12</v>
          </cell>
        </row>
        <row r="604">
          <cell r="A604">
            <v>2081103</v>
          </cell>
          <cell r="B604" t="str">
            <v>机关服务</v>
          </cell>
          <cell r="C604">
            <v>0</v>
          </cell>
          <cell r="D604">
            <v>0</v>
          </cell>
          <cell r="E604">
            <v>0</v>
          </cell>
        </row>
        <row r="605">
          <cell r="A605">
            <v>2081104</v>
          </cell>
          <cell r="B605" t="str">
            <v>残疾人康复</v>
          </cell>
          <cell r="C605">
            <v>40</v>
          </cell>
          <cell r="D605">
            <v>21</v>
          </cell>
          <cell r="E605">
            <v>52</v>
          </cell>
        </row>
        <row r="606">
          <cell r="A606">
            <v>2081105</v>
          </cell>
          <cell r="B606" t="str">
            <v>残疾人就业</v>
          </cell>
          <cell r="C606">
            <v>14</v>
          </cell>
          <cell r="D606">
            <v>83</v>
          </cell>
          <cell r="E606">
            <v>68</v>
          </cell>
        </row>
        <row r="607">
          <cell r="A607">
            <v>2081106</v>
          </cell>
          <cell r="B607" t="str">
            <v>残疾人体育</v>
          </cell>
          <cell r="C607">
            <v>0</v>
          </cell>
          <cell r="D607">
            <v>0</v>
          </cell>
          <cell r="E607">
            <v>0</v>
          </cell>
        </row>
        <row r="608">
          <cell r="A608">
            <v>2081107</v>
          </cell>
          <cell r="B608" t="str">
            <v>残疾人生活和护理补贴</v>
          </cell>
          <cell r="C608">
            <v>1188</v>
          </cell>
          <cell r="D608">
            <v>1241</v>
          </cell>
          <cell r="E608">
            <v>1216</v>
          </cell>
        </row>
        <row r="609">
          <cell r="A609">
            <v>2081199</v>
          </cell>
          <cell r="B609" t="str">
            <v>其他残疾人事业支出</v>
          </cell>
          <cell r="C609">
            <v>2</v>
          </cell>
          <cell r="D609">
            <v>0</v>
          </cell>
          <cell r="E609">
            <v>0</v>
          </cell>
        </row>
        <row r="610">
          <cell r="A610">
            <v>20816</v>
          </cell>
          <cell r="B610" t="str">
            <v>红十字事业</v>
          </cell>
          <cell r="C610">
            <v>40</v>
          </cell>
          <cell r="D610">
            <v>55</v>
          </cell>
          <cell r="E610">
            <v>51</v>
          </cell>
        </row>
        <row r="611">
          <cell r="A611">
            <v>2081601</v>
          </cell>
          <cell r="B611" t="str">
            <v>行政运行</v>
          </cell>
          <cell r="C611">
            <v>36</v>
          </cell>
          <cell r="D611">
            <v>43</v>
          </cell>
          <cell r="E611">
            <v>45</v>
          </cell>
        </row>
        <row r="612">
          <cell r="A612">
            <v>2081602</v>
          </cell>
          <cell r="B612" t="str">
            <v>一般行政管理事务</v>
          </cell>
          <cell r="C612">
            <v>0</v>
          </cell>
          <cell r="D612">
            <v>0</v>
          </cell>
          <cell r="E612">
            <v>0</v>
          </cell>
        </row>
        <row r="613">
          <cell r="A613">
            <v>2081603</v>
          </cell>
          <cell r="B613" t="str">
            <v>机关服务</v>
          </cell>
          <cell r="C613">
            <v>0</v>
          </cell>
          <cell r="D613">
            <v>0</v>
          </cell>
          <cell r="E613">
            <v>0</v>
          </cell>
        </row>
        <row r="614">
          <cell r="A614">
            <v>2081650</v>
          </cell>
          <cell r="B614" t="str">
            <v>事业运行</v>
          </cell>
          <cell r="C614">
            <v>0</v>
          </cell>
        </row>
        <row r="614">
          <cell r="E614">
            <v>0</v>
          </cell>
        </row>
        <row r="615">
          <cell r="A615">
            <v>2081699</v>
          </cell>
          <cell r="B615" t="str">
            <v>其他红十字事业支出</v>
          </cell>
          <cell r="C615">
            <v>4</v>
          </cell>
          <cell r="D615">
            <v>12</v>
          </cell>
          <cell r="E615">
            <v>6</v>
          </cell>
        </row>
        <row r="616">
          <cell r="A616">
            <v>20819</v>
          </cell>
          <cell r="B616" t="str">
            <v>最低生活保障</v>
          </cell>
          <cell r="C616">
            <v>8958</v>
          </cell>
          <cell r="D616">
            <v>10331</v>
          </cell>
          <cell r="E616">
            <v>9987</v>
          </cell>
        </row>
        <row r="617">
          <cell r="A617">
            <v>2081901</v>
          </cell>
          <cell r="B617" t="str">
            <v>城市最低生活保障金支出</v>
          </cell>
          <cell r="C617">
            <v>1748</v>
          </cell>
          <cell r="D617">
            <v>2075</v>
          </cell>
          <cell r="E617">
            <v>1775</v>
          </cell>
        </row>
        <row r="618">
          <cell r="A618">
            <v>2081902</v>
          </cell>
          <cell r="B618" t="str">
            <v>农村最低生活保障金支出</v>
          </cell>
          <cell r="C618">
            <v>7210</v>
          </cell>
          <cell r="D618">
            <v>8256</v>
          </cell>
          <cell r="E618">
            <v>8212</v>
          </cell>
        </row>
        <row r="619">
          <cell r="A619">
            <v>20820</v>
          </cell>
          <cell r="B619" t="str">
            <v>临时救助</v>
          </cell>
          <cell r="C619">
            <v>621</v>
          </cell>
          <cell r="D619">
            <v>761</v>
          </cell>
          <cell r="E619">
            <v>640</v>
          </cell>
        </row>
        <row r="620">
          <cell r="A620">
            <v>2082001</v>
          </cell>
          <cell r="B620" t="str">
            <v>临时救助支出</v>
          </cell>
          <cell r="C620">
            <v>619</v>
          </cell>
          <cell r="D620">
            <v>756</v>
          </cell>
          <cell r="E620">
            <v>636</v>
          </cell>
        </row>
        <row r="621">
          <cell r="A621">
            <v>2082002</v>
          </cell>
          <cell r="B621" t="str">
            <v>流浪乞讨人员救助支出</v>
          </cell>
          <cell r="C621">
            <v>2</v>
          </cell>
          <cell r="D621">
            <v>5</v>
          </cell>
          <cell r="E621">
            <v>4</v>
          </cell>
        </row>
        <row r="622">
          <cell r="A622">
            <v>20821</v>
          </cell>
          <cell r="B622" t="str">
            <v>特困人员救助供养</v>
          </cell>
          <cell r="C622">
            <v>1453</v>
          </cell>
          <cell r="D622">
            <v>1697</v>
          </cell>
          <cell r="E622">
            <v>1573</v>
          </cell>
        </row>
        <row r="623">
          <cell r="A623">
            <v>2082101</v>
          </cell>
          <cell r="B623" t="str">
            <v>城市特困人员救助供养支出</v>
          </cell>
          <cell r="C623">
            <v>344</v>
          </cell>
          <cell r="D623">
            <v>411</v>
          </cell>
          <cell r="E623">
            <v>360</v>
          </cell>
        </row>
        <row r="624">
          <cell r="A624">
            <v>2082102</v>
          </cell>
          <cell r="B624" t="str">
            <v>农村特困人员救助供养支出</v>
          </cell>
          <cell r="C624">
            <v>1109</v>
          </cell>
          <cell r="D624">
            <v>1286</v>
          </cell>
          <cell r="E624">
            <v>1213</v>
          </cell>
        </row>
        <row r="625">
          <cell r="A625">
            <v>20824</v>
          </cell>
          <cell r="B625" t="str">
            <v>补充道路交通事故社会救助基金</v>
          </cell>
          <cell r="C625">
            <v>0</v>
          </cell>
          <cell r="D625">
            <v>0</v>
          </cell>
          <cell r="E625">
            <v>0</v>
          </cell>
        </row>
        <row r="626">
          <cell r="A626">
            <v>2082401</v>
          </cell>
          <cell r="B626" t="str">
            <v>对道路交通事故社会救助基金的补助★</v>
          </cell>
          <cell r="C626">
            <v>0</v>
          </cell>
          <cell r="D626">
            <v>0</v>
          </cell>
          <cell r="E626">
            <v>0</v>
          </cell>
        </row>
        <row r="627">
          <cell r="A627">
            <v>2082402</v>
          </cell>
          <cell r="B627" t="str">
            <v>交强险罚款收入补助基金支出</v>
          </cell>
          <cell r="C627">
            <v>0</v>
          </cell>
          <cell r="D627">
            <v>0</v>
          </cell>
          <cell r="E627">
            <v>0</v>
          </cell>
        </row>
        <row r="628">
          <cell r="A628">
            <v>20825</v>
          </cell>
          <cell r="B628" t="str">
            <v>其他生活救助</v>
          </cell>
          <cell r="C628">
            <v>13</v>
          </cell>
          <cell r="D628">
            <v>9</v>
          </cell>
          <cell r="E628">
            <v>478</v>
          </cell>
        </row>
        <row r="629">
          <cell r="A629">
            <v>2082501</v>
          </cell>
          <cell r="B629" t="str">
            <v>其他城市生活救助</v>
          </cell>
          <cell r="C629">
            <v>0</v>
          </cell>
          <cell r="D629">
            <v>0</v>
          </cell>
          <cell r="E629">
            <v>108</v>
          </cell>
        </row>
        <row r="630">
          <cell r="A630">
            <v>2082502</v>
          </cell>
          <cell r="B630" t="str">
            <v>其他农村生活救助</v>
          </cell>
          <cell r="C630">
            <v>13</v>
          </cell>
          <cell r="D630">
            <v>9</v>
          </cell>
          <cell r="E630">
            <v>370</v>
          </cell>
        </row>
        <row r="631">
          <cell r="A631">
            <v>20826</v>
          </cell>
          <cell r="B631" t="str">
            <v>财政对基本养老保险基金的补助</v>
          </cell>
          <cell r="C631">
            <v>9379</v>
          </cell>
          <cell r="D631">
            <v>684</v>
          </cell>
          <cell r="E631">
            <v>443</v>
          </cell>
        </row>
        <row r="632">
          <cell r="A632">
            <v>2082601</v>
          </cell>
          <cell r="B632" t="str">
            <v>财政对企业职工基本养老保险基金的补助</v>
          </cell>
          <cell r="C632">
            <v>0</v>
          </cell>
          <cell r="D632">
            <v>0</v>
          </cell>
          <cell r="E632">
            <v>0</v>
          </cell>
        </row>
        <row r="633">
          <cell r="A633">
            <v>2082602</v>
          </cell>
          <cell r="B633" t="str">
            <v>财政对城乡居民基本养老保险基金的补助</v>
          </cell>
          <cell r="C633">
            <v>9379</v>
          </cell>
          <cell r="D633">
            <v>684</v>
          </cell>
          <cell r="E633">
            <v>443</v>
          </cell>
        </row>
        <row r="634">
          <cell r="A634">
            <v>2082699</v>
          </cell>
          <cell r="B634" t="str">
            <v>财政对其他基本养老保险基金的补助</v>
          </cell>
          <cell r="C634">
            <v>0</v>
          </cell>
          <cell r="D634">
            <v>0</v>
          </cell>
          <cell r="E634">
            <v>0</v>
          </cell>
        </row>
        <row r="635">
          <cell r="A635">
            <v>20827</v>
          </cell>
          <cell r="B635" t="str">
            <v>财政对其他社会保险基金的补助</v>
          </cell>
          <cell r="C635">
            <v>0</v>
          </cell>
          <cell r="D635">
            <v>0</v>
          </cell>
          <cell r="E635">
            <v>0</v>
          </cell>
        </row>
        <row r="636">
          <cell r="A636">
            <v>2082701</v>
          </cell>
          <cell r="B636" t="str">
            <v>财政对失业保险基金的补助</v>
          </cell>
          <cell r="C636">
            <v>0</v>
          </cell>
          <cell r="D636">
            <v>0</v>
          </cell>
          <cell r="E636">
            <v>0</v>
          </cell>
        </row>
        <row r="637">
          <cell r="A637">
            <v>2082702</v>
          </cell>
          <cell r="B637" t="str">
            <v>财政对工伤保险基金的补助</v>
          </cell>
          <cell r="C637">
            <v>0</v>
          </cell>
          <cell r="D637">
            <v>0</v>
          </cell>
          <cell r="E637">
            <v>0</v>
          </cell>
        </row>
        <row r="638">
          <cell r="A638">
            <v>2082799</v>
          </cell>
          <cell r="B638" t="str">
            <v>其他财政对社会保险基金的补助</v>
          </cell>
          <cell r="C638">
            <v>0</v>
          </cell>
          <cell r="D638">
            <v>0</v>
          </cell>
          <cell r="E638">
            <v>0</v>
          </cell>
        </row>
        <row r="639">
          <cell r="A639">
            <v>20828</v>
          </cell>
          <cell r="B639" t="str">
            <v>退役军人管理事务</v>
          </cell>
          <cell r="C639">
            <v>284</v>
          </cell>
          <cell r="D639">
            <v>407</v>
          </cell>
          <cell r="E639">
            <v>521</v>
          </cell>
        </row>
        <row r="640">
          <cell r="A640">
            <v>2082801</v>
          </cell>
          <cell r="B640" t="str">
            <v>行政运行</v>
          </cell>
          <cell r="C640">
            <v>276</v>
          </cell>
          <cell r="D640">
            <v>224</v>
          </cell>
          <cell r="E640">
            <v>272</v>
          </cell>
        </row>
        <row r="641">
          <cell r="A641">
            <v>2082802</v>
          </cell>
          <cell r="B641" t="str">
            <v>一般行政管理事务</v>
          </cell>
          <cell r="C641">
            <v>0</v>
          </cell>
          <cell r="D641">
            <v>179</v>
          </cell>
          <cell r="E641">
            <v>238</v>
          </cell>
        </row>
        <row r="642">
          <cell r="A642">
            <v>2082803</v>
          </cell>
          <cell r="B642" t="str">
            <v>机关服务</v>
          </cell>
          <cell r="C642">
            <v>0</v>
          </cell>
          <cell r="D642">
            <v>0</v>
          </cell>
          <cell r="E642">
            <v>0</v>
          </cell>
        </row>
        <row r="643">
          <cell r="A643">
            <v>2082804</v>
          </cell>
          <cell r="B643" t="str">
            <v>拥军优属</v>
          </cell>
          <cell r="C643">
            <v>8</v>
          </cell>
          <cell r="D643">
            <v>4</v>
          </cell>
          <cell r="E643">
            <v>16</v>
          </cell>
        </row>
        <row r="644">
          <cell r="A644">
            <v>2082805</v>
          </cell>
          <cell r="B644" t="str">
            <v>军供保障</v>
          </cell>
          <cell r="C644">
            <v>0</v>
          </cell>
          <cell r="D644">
            <v>0</v>
          </cell>
          <cell r="E644">
            <v>0</v>
          </cell>
        </row>
        <row r="645">
          <cell r="A645">
            <v>2082806</v>
          </cell>
          <cell r="B645" t="str">
            <v>信息化建设◆</v>
          </cell>
        </row>
        <row r="645">
          <cell r="E645">
            <v>0</v>
          </cell>
        </row>
        <row r="646">
          <cell r="A646">
            <v>2082850</v>
          </cell>
          <cell r="B646" t="str">
            <v>事业运行</v>
          </cell>
          <cell r="C646">
            <v>0</v>
          </cell>
          <cell r="D646">
            <v>0</v>
          </cell>
          <cell r="E646">
            <v>0</v>
          </cell>
        </row>
        <row r="647">
          <cell r="A647">
            <v>2082899</v>
          </cell>
          <cell r="B647" t="str">
            <v>其他退役军人事务管理支出</v>
          </cell>
          <cell r="C647">
            <v>0</v>
          </cell>
          <cell r="D647">
            <v>0</v>
          </cell>
          <cell r="E647">
            <v>-5</v>
          </cell>
        </row>
        <row r="648">
          <cell r="A648">
            <v>20830</v>
          </cell>
          <cell r="B648" t="str">
            <v>财政代缴社会保险费支出</v>
          </cell>
          <cell r="C648">
            <v>157</v>
          </cell>
          <cell r="D648">
            <v>71</v>
          </cell>
          <cell r="E648">
            <v>66</v>
          </cell>
        </row>
        <row r="649">
          <cell r="A649">
            <v>2083001</v>
          </cell>
          <cell r="B649" t="str">
            <v>财政代缴城乡居民基本养老保险费支出</v>
          </cell>
          <cell r="C649">
            <v>157</v>
          </cell>
          <cell r="D649">
            <v>71</v>
          </cell>
          <cell r="E649">
            <v>66</v>
          </cell>
        </row>
        <row r="650">
          <cell r="A650">
            <v>2083099</v>
          </cell>
          <cell r="B650" t="str">
            <v>财政代缴其他社会保险费支出</v>
          </cell>
          <cell r="C650">
            <v>0</v>
          </cell>
          <cell r="D650">
            <v>0</v>
          </cell>
          <cell r="E650">
            <v>0</v>
          </cell>
        </row>
        <row r="651">
          <cell r="A651">
            <v>20899</v>
          </cell>
          <cell r="B651" t="str">
            <v>其他社会保障和就业支出</v>
          </cell>
          <cell r="C651">
            <v>0</v>
          </cell>
          <cell r="D651">
            <v>871</v>
          </cell>
          <cell r="E651">
            <v>1</v>
          </cell>
        </row>
        <row r="652">
          <cell r="A652">
            <v>2089999</v>
          </cell>
          <cell r="B652" t="str">
            <v>其他社会保障和就业支出</v>
          </cell>
          <cell r="C652">
            <v>0</v>
          </cell>
          <cell r="D652">
            <v>871</v>
          </cell>
          <cell r="E652">
            <v>1</v>
          </cell>
        </row>
        <row r="653">
          <cell r="A653">
            <v>210</v>
          </cell>
          <cell r="B653" t="str">
            <v>九、卫生健康支出</v>
          </cell>
          <cell r="C653">
            <v>19841</v>
          </cell>
          <cell r="D653">
            <v>25004</v>
          </cell>
          <cell r="E653">
            <v>13225</v>
          </cell>
        </row>
        <row r="654">
          <cell r="A654">
            <v>21001</v>
          </cell>
          <cell r="B654" t="str">
            <v>卫生健康管理事务</v>
          </cell>
          <cell r="C654">
            <v>422</v>
          </cell>
          <cell r="D654">
            <v>411</v>
          </cell>
          <cell r="E654">
            <v>416</v>
          </cell>
        </row>
        <row r="655">
          <cell r="A655">
            <v>2100101</v>
          </cell>
          <cell r="B655" t="str">
            <v>行政运行</v>
          </cell>
          <cell r="C655">
            <v>382</v>
          </cell>
          <cell r="D655">
            <v>381</v>
          </cell>
          <cell r="E655">
            <v>409</v>
          </cell>
        </row>
        <row r="656">
          <cell r="A656">
            <v>2100102</v>
          </cell>
          <cell r="B656" t="str">
            <v>一般行政管理事务</v>
          </cell>
          <cell r="C656">
            <v>0</v>
          </cell>
          <cell r="D656">
            <v>0</v>
          </cell>
          <cell r="E656">
            <v>0</v>
          </cell>
        </row>
        <row r="657">
          <cell r="A657">
            <v>2100103</v>
          </cell>
          <cell r="B657" t="str">
            <v>机关服务</v>
          </cell>
          <cell r="C657">
            <v>0</v>
          </cell>
          <cell r="D657">
            <v>0</v>
          </cell>
          <cell r="E657">
            <v>0</v>
          </cell>
        </row>
        <row r="658">
          <cell r="A658">
            <v>2100199</v>
          </cell>
          <cell r="B658" t="str">
            <v>其他卫生健康管理事务支出</v>
          </cell>
          <cell r="C658">
            <v>40</v>
          </cell>
          <cell r="D658">
            <v>30</v>
          </cell>
          <cell r="E658">
            <v>7</v>
          </cell>
        </row>
        <row r="659">
          <cell r="A659">
            <v>21002</v>
          </cell>
          <cell r="B659" t="str">
            <v>公立医院</v>
          </cell>
          <cell r="C659">
            <v>2768</v>
          </cell>
          <cell r="D659">
            <v>2901</v>
          </cell>
          <cell r="E659">
            <v>1325</v>
          </cell>
        </row>
        <row r="660">
          <cell r="A660">
            <v>2100201</v>
          </cell>
          <cell r="B660" t="str">
            <v>综合医院</v>
          </cell>
          <cell r="C660">
            <v>2413</v>
          </cell>
          <cell r="D660">
            <v>2418</v>
          </cell>
          <cell r="E660">
            <v>2134</v>
          </cell>
        </row>
        <row r="661">
          <cell r="A661">
            <v>2100202</v>
          </cell>
          <cell r="B661" t="str">
            <v>中医（民族）医院</v>
          </cell>
          <cell r="C661">
            <v>316</v>
          </cell>
          <cell r="D661">
            <v>348</v>
          </cell>
          <cell r="E661">
            <v>241</v>
          </cell>
        </row>
        <row r="662">
          <cell r="A662">
            <v>2100203</v>
          </cell>
          <cell r="B662" t="str">
            <v>传染病医院</v>
          </cell>
          <cell r="C662">
            <v>0</v>
          </cell>
          <cell r="D662">
            <v>0</v>
          </cell>
          <cell r="E662">
            <v>0</v>
          </cell>
        </row>
        <row r="663">
          <cell r="A663">
            <v>2100204</v>
          </cell>
          <cell r="B663" t="str">
            <v>职业病防治医院</v>
          </cell>
          <cell r="C663">
            <v>0</v>
          </cell>
          <cell r="D663">
            <v>0</v>
          </cell>
          <cell r="E663">
            <v>0</v>
          </cell>
        </row>
        <row r="664">
          <cell r="A664">
            <v>2100205</v>
          </cell>
          <cell r="B664" t="str">
            <v>精神病医院</v>
          </cell>
          <cell r="C664">
            <v>0</v>
          </cell>
          <cell r="D664">
            <v>0</v>
          </cell>
          <cell r="E664">
            <v>0</v>
          </cell>
        </row>
        <row r="665">
          <cell r="A665">
            <v>2100206</v>
          </cell>
          <cell r="B665" t="str">
            <v>妇幼保健医院</v>
          </cell>
          <cell r="C665">
            <v>0</v>
          </cell>
          <cell r="D665">
            <v>0</v>
          </cell>
          <cell r="E665">
            <v>0</v>
          </cell>
        </row>
        <row r="666">
          <cell r="A666">
            <v>2100207</v>
          </cell>
          <cell r="B666" t="str">
            <v>儿童医院</v>
          </cell>
          <cell r="C666">
            <v>0</v>
          </cell>
          <cell r="D666">
            <v>0</v>
          </cell>
          <cell r="E666">
            <v>0</v>
          </cell>
        </row>
        <row r="667">
          <cell r="A667">
            <v>2100208</v>
          </cell>
          <cell r="B667" t="str">
            <v>其他专科医院</v>
          </cell>
          <cell r="C667">
            <v>0</v>
          </cell>
          <cell r="D667">
            <v>0</v>
          </cell>
          <cell r="E667">
            <v>0</v>
          </cell>
        </row>
        <row r="668">
          <cell r="A668">
            <v>2100209</v>
          </cell>
          <cell r="B668" t="str">
            <v>福利医院</v>
          </cell>
          <cell r="C668">
            <v>0</v>
          </cell>
          <cell r="D668">
            <v>0</v>
          </cell>
          <cell r="E668">
            <v>0</v>
          </cell>
        </row>
        <row r="669">
          <cell r="A669">
            <v>2100210</v>
          </cell>
          <cell r="B669" t="str">
            <v>行业医院</v>
          </cell>
          <cell r="C669">
            <v>0</v>
          </cell>
          <cell r="D669">
            <v>0</v>
          </cell>
          <cell r="E669">
            <v>0</v>
          </cell>
        </row>
        <row r="670">
          <cell r="A670">
            <v>2100211</v>
          </cell>
          <cell r="B670" t="str">
            <v>处理医疗欠费</v>
          </cell>
          <cell r="C670">
            <v>0</v>
          </cell>
          <cell r="D670">
            <v>0</v>
          </cell>
          <cell r="E670">
            <v>0</v>
          </cell>
        </row>
        <row r="671">
          <cell r="A671">
            <v>2100212</v>
          </cell>
          <cell r="B671" t="str">
            <v>康复医院</v>
          </cell>
          <cell r="C671">
            <v>0</v>
          </cell>
          <cell r="D671">
            <v>0</v>
          </cell>
          <cell r="E671">
            <v>0</v>
          </cell>
        </row>
        <row r="672">
          <cell r="A672">
            <v>2100213</v>
          </cell>
          <cell r="B672" t="str">
            <v>优抚医院</v>
          </cell>
          <cell r="C672">
            <v>0</v>
          </cell>
          <cell r="D672">
            <v>0</v>
          </cell>
          <cell r="E672">
            <v>0</v>
          </cell>
        </row>
        <row r="673">
          <cell r="A673">
            <v>2100299</v>
          </cell>
          <cell r="B673" t="str">
            <v>其他公立医院支出</v>
          </cell>
          <cell r="C673">
            <v>39</v>
          </cell>
          <cell r="D673">
            <v>135</v>
          </cell>
          <cell r="E673">
            <v>-1050</v>
          </cell>
        </row>
        <row r="674">
          <cell r="A674">
            <v>21003</v>
          </cell>
          <cell r="B674" t="str">
            <v>基层医疗卫生机构</v>
          </cell>
          <cell r="C674">
            <v>5155</v>
          </cell>
          <cell r="D674">
            <v>5563</v>
          </cell>
          <cell r="E674">
            <v>3684</v>
          </cell>
        </row>
        <row r="675">
          <cell r="A675">
            <v>2100301</v>
          </cell>
          <cell r="B675" t="str">
            <v>城市社区卫生机构</v>
          </cell>
          <cell r="C675">
            <v>0</v>
          </cell>
          <cell r="D675">
            <v>0</v>
          </cell>
          <cell r="E675">
            <v>0</v>
          </cell>
        </row>
        <row r="676">
          <cell r="A676">
            <v>2100302</v>
          </cell>
          <cell r="B676" t="str">
            <v>乡镇卫生院</v>
          </cell>
          <cell r="C676">
            <v>4710</v>
          </cell>
          <cell r="D676">
            <v>4741</v>
          </cell>
          <cell r="E676">
            <v>4307</v>
          </cell>
        </row>
        <row r="677">
          <cell r="A677">
            <v>2100399</v>
          </cell>
          <cell r="B677" t="str">
            <v>其他基层医疗卫生机构支出</v>
          </cell>
          <cell r="C677">
            <v>445</v>
          </cell>
          <cell r="D677">
            <v>822</v>
          </cell>
          <cell r="E677">
            <v>-623</v>
          </cell>
        </row>
        <row r="678">
          <cell r="A678">
            <v>21004</v>
          </cell>
          <cell r="B678" t="str">
            <v>公共卫生</v>
          </cell>
          <cell r="C678">
            <v>3835</v>
          </cell>
          <cell r="D678">
            <v>7482</v>
          </cell>
          <cell r="E678">
            <v>-198</v>
          </cell>
        </row>
        <row r="679">
          <cell r="A679">
            <v>2100401</v>
          </cell>
          <cell r="B679" t="str">
            <v>疾病预防控制机构</v>
          </cell>
          <cell r="C679">
            <v>508</v>
          </cell>
          <cell r="D679">
            <v>646</v>
          </cell>
          <cell r="E679">
            <v>547</v>
          </cell>
        </row>
        <row r="680">
          <cell r="A680">
            <v>2100402</v>
          </cell>
          <cell r="B680" t="str">
            <v>卫生监督机构</v>
          </cell>
          <cell r="C680">
            <v>0</v>
          </cell>
          <cell r="D680">
            <v>0</v>
          </cell>
          <cell r="E680">
            <v>0</v>
          </cell>
        </row>
        <row r="681">
          <cell r="A681">
            <v>2100403</v>
          </cell>
          <cell r="B681" t="str">
            <v>妇幼保健机构</v>
          </cell>
          <cell r="C681">
            <v>643</v>
          </cell>
          <cell r="D681">
            <v>643</v>
          </cell>
          <cell r="E681">
            <v>595</v>
          </cell>
        </row>
        <row r="682">
          <cell r="A682">
            <v>2100404</v>
          </cell>
          <cell r="B682" t="str">
            <v>精神卫生机构</v>
          </cell>
          <cell r="C682">
            <v>0</v>
          </cell>
          <cell r="D682">
            <v>0</v>
          </cell>
          <cell r="E682">
            <v>0</v>
          </cell>
        </row>
        <row r="683">
          <cell r="A683">
            <v>2100405</v>
          </cell>
          <cell r="B683" t="str">
            <v>应急救治机构</v>
          </cell>
          <cell r="C683">
            <v>0</v>
          </cell>
          <cell r="D683">
            <v>0</v>
          </cell>
          <cell r="E683">
            <v>0</v>
          </cell>
        </row>
        <row r="684">
          <cell r="A684">
            <v>2100406</v>
          </cell>
          <cell r="B684" t="str">
            <v>采供血机构</v>
          </cell>
          <cell r="C684">
            <v>0</v>
          </cell>
          <cell r="D684">
            <v>0</v>
          </cell>
          <cell r="E684">
            <v>0</v>
          </cell>
        </row>
        <row r="685">
          <cell r="A685">
            <v>2100407</v>
          </cell>
          <cell r="B685" t="str">
            <v>其他专业公共卫生机构</v>
          </cell>
          <cell r="C685">
            <v>0</v>
          </cell>
          <cell r="D685">
            <v>0</v>
          </cell>
          <cell r="E685">
            <v>0</v>
          </cell>
        </row>
        <row r="686">
          <cell r="A686">
            <v>2100408</v>
          </cell>
          <cell r="B686" t="str">
            <v>基本公共卫生服务</v>
          </cell>
          <cell r="C686">
            <v>1069</v>
          </cell>
          <cell r="D686">
            <v>4600</v>
          </cell>
          <cell r="E686">
            <v>-1396</v>
          </cell>
        </row>
        <row r="687">
          <cell r="A687">
            <v>2100409</v>
          </cell>
          <cell r="B687" t="str">
            <v>重大公共卫生服务</v>
          </cell>
          <cell r="C687">
            <v>1170</v>
          </cell>
          <cell r="D687">
            <v>698</v>
          </cell>
          <cell r="E687">
            <v>-299</v>
          </cell>
        </row>
        <row r="688">
          <cell r="A688">
            <v>2100410</v>
          </cell>
          <cell r="B688" t="str">
            <v>突发公共卫生事件应急处置★</v>
          </cell>
          <cell r="C688">
            <v>431</v>
          </cell>
          <cell r="D688">
            <v>870</v>
          </cell>
          <cell r="E688">
            <v>355</v>
          </cell>
        </row>
        <row r="689">
          <cell r="A689">
            <v>2100499</v>
          </cell>
          <cell r="B689" t="str">
            <v>其他公共卫生支出</v>
          </cell>
          <cell r="C689">
            <v>14</v>
          </cell>
          <cell r="D689">
            <v>25</v>
          </cell>
          <cell r="E689">
            <v>0</v>
          </cell>
        </row>
        <row r="690">
          <cell r="A690">
            <v>21006</v>
          </cell>
          <cell r="B690" t="str">
            <v>中医药●</v>
          </cell>
          <cell r="C690">
            <v>0</v>
          </cell>
          <cell r="D690">
            <v>0</v>
          </cell>
          <cell r="E690">
            <v>0</v>
          </cell>
        </row>
        <row r="691">
          <cell r="A691">
            <v>2100601</v>
          </cell>
          <cell r="B691" t="str">
            <v>中医（民族医）药专项●</v>
          </cell>
          <cell r="C691">
            <v>0</v>
          </cell>
          <cell r="D691">
            <v>0</v>
          </cell>
        </row>
        <row r="692">
          <cell r="A692">
            <v>2100699</v>
          </cell>
          <cell r="B692" t="str">
            <v>其他中医药支出●</v>
          </cell>
          <cell r="C692">
            <v>0</v>
          </cell>
          <cell r="D692">
            <v>0</v>
          </cell>
        </row>
        <row r="693">
          <cell r="A693">
            <v>21007</v>
          </cell>
          <cell r="B693" t="str">
            <v>计划生育事务</v>
          </cell>
          <cell r="C693">
            <v>310</v>
          </cell>
          <cell r="D693">
            <v>1332</v>
          </cell>
          <cell r="E693">
            <v>578</v>
          </cell>
        </row>
        <row r="694">
          <cell r="A694">
            <v>2100716</v>
          </cell>
          <cell r="B694" t="str">
            <v>计划生育机构</v>
          </cell>
          <cell r="C694">
            <v>0</v>
          </cell>
          <cell r="D694">
            <v>0</v>
          </cell>
          <cell r="E694">
            <v>0</v>
          </cell>
        </row>
        <row r="695">
          <cell r="A695">
            <v>2100717</v>
          </cell>
          <cell r="B695" t="str">
            <v>计划生育服务</v>
          </cell>
          <cell r="C695">
            <v>0</v>
          </cell>
          <cell r="D695">
            <v>0</v>
          </cell>
          <cell r="E695">
            <v>0</v>
          </cell>
        </row>
        <row r="696">
          <cell r="A696">
            <v>2100799</v>
          </cell>
          <cell r="B696" t="str">
            <v>其他计划生育事务支出</v>
          </cell>
          <cell r="C696">
            <v>310</v>
          </cell>
          <cell r="D696">
            <v>1332</v>
          </cell>
          <cell r="E696">
            <v>578</v>
          </cell>
        </row>
        <row r="697">
          <cell r="A697">
            <v>21011</v>
          </cell>
          <cell r="B697" t="str">
            <v>行政事业单位医疗</v>
          </cell>
          <cell r="C697">
            <v>5969</v>
          </cell>
          <cell r="D697">
            <v>6040</v>
          </cell>
          <cell r="E697">
            <v>5914</v>
          </cell>
        </row>
        <row r="698">
          <cell r="A698">
            <v>2101101</v>
          </cell>
          <cell r="B698" t="str">
            <v>行政单位医疗</v>
          </cell>
          <cell r="C698">
            <v>1425</v>
          </cell>
          <cell r="D698">
            <v>1218</v>
          </cell>
          <cell r="E698">
            <v>1172</v>
          </cell>
        </row>
        <row r="699">
          <cell r="A699">
            <v>2101102</v>
          </cell>
          <cell r="B699" t="str">
            <v>事业单位医疗</v>
          </cell>
          <cell r="C699">
            <v>4024</v>
          </cell>
          <cell r="D699">
            <v>4362</v>
          </cell>
          <cell r="E699">
            <v>4289</v>
          </cell>
        </row>
        <row r="700">
          <cell r="A700">
            <v>2101103</v>
          </cell>
          <cell r="B700" t="str">
            <v>公务员医疗补助</v>
          </cell>
          <cell r="C700">
            <v>0</v>
          </cell>
          <cell r="D700">
            <v>0</v>
          </cell>
          <cell r="E700">
            <v>0</v>
          </cell>
        </row>
        <row r="701">
          <cell r="A701">
            <v>2101199</v>
          </cell>
          <cell r="B701" t="str">
            <v>其他行政事业单位医疗支出</v>
          </cell>
          <cell r="C701">
            <v>520</v>
          </cell>
          <cell r="D701">
            <v>460</v>
          </cell>
          <cell r="E701">
            <v>453</v>
          </cell>
        </row>
        <row r="702">
          <cell r="A702">
            <v>21012</v>
          </cell>
          <cell r="B702" t="str">
            <v>财政对基本医疗保险基金的补助</v>
          </cell>
          <cell r="C702">
            <v>682</v>
          </cell>
          <cell r="D702">
            <v>715</v>
          </cell>
          <cell r="E702">
            <v>705</v>
          </cell>
        </row>
        <row r="703">
          <cell r="A703">
            <v>2101201</v>
          </cell>
          <cell r="B703" t="str">
            <v>财政对职工基本医疗保险基金的补助</v>
          </cell>
          <cell r="C703">
            <v>0</v>
          </cell>
          <cell r="D703">
            <v>0</v>
          </cell>
          <cell r="E703">
            <v>0</v>
          </cell>
        </row>
        <row r="704">
          <cell r="A704">
            <v>2101202</v>
          </cell>
          <cell r="B704" t="str">
            <v>财政对城乡居民基本医疗保险基金的补助</v>
          </cell>
          <cell r="C704">
            <v>682</v>
          </cell>
          <cell r="D704">
            <v>715</v>
          </cell>
          <cell r="E704">
            <v>705</v>
          </cell>
        </row>
        <row r="705">
          <cell r="A705">
            <v>2101299</v>
          </cell>
          <cell r="B705" t="str">
            <v>财政对其他基本医疗保险基金的补助</v>
          </cell>
          <cell r="C705">
            <v>0</v>
          </cell>
          <cell r="D705">
            <v>0</v>
          </cell>
          <cell r="E705">
            <v>0</v>
          </cell>
        </row>
        <row r="706">
          <cell r="A706">
            <v>21013</v>
          </cell>
          <cell r="B706" t="str">
            <v>医疗救助</v>
          </cell>
          <cell r="C706">
            <v>0</v>
          </cell>
          <cell r="D706">
            <v>15</v>
          </cell>
          <cell r="E706">
            <v>15</v>
          </cell>
        </row>
        <row r="707">
          <cell r="A707">
            <v>2101301</v>
          </cell>
          <cell r="B707" t="str">
            <v>城乡医疗救助</v>
          </cell>
          <cell r="C707">
            <v>0</v>
          </cell>
          <cell r="D707">
            <v>0</v>
          </cell>
          <cell r="E707">
            <v>0</v>
          </cell>
        </row>
        <row r="708">
          <cell r="A708">
            <v>2101302</v>
          </cell>
          <cell r="B708" t="str">
            <v>疾病应急救助</v>
          </cell>
          <cell r="C708">
            <v>0</v>
          </cell>
          <cell r="D708">
            <v>15</v>
          </cell>
          <cell r="E708">
            <v>15</v>
          </cell>
        </row>
        <row r="709">
          <cell r="A709">
            <v>2101399</v>
          </cell>
          <cell r="B709" t="str">
            <v>其他医疗救助支出</v>
          </cell>
          <cell r="C709">
            <v>0</v>
          </cell>
          <cell r="D709">
            <v>0</v>
          </cell>
          <cell r="E709">
            <v>0</v>
          </cell>
        </row>
        <row r="710">
          <cell r="A710">
            <v>21014</v>
          </cell>
          <cell r="B710" t="str">
            <v>优抚对象医疗</v>
          </cell>
          <cell r="C710">
            <v>112</v>
          </cell>
          <cell r="D710">
            <v>1</v>
          </cell>
          <cell r="E710">
            <v>101</v>
          </cell>
        </row>
        <row r="711">
          <cell r="A711">
            <v>2101401</v>
          </cell>
          <cell r="B711" t="str">
            <v>优抚对象医疗补助</v>
          </cell>
          <cell r="C711">
            <v>112</v>
          </cell>
          <cell r="D711">
            <v>1</v>
          </cell>
          <cell r="E711">
            <v>101</v>
          </cell>
        </row>
        <row r="712">
          <cell r="A712">
            <v>2101499</v>
          </cell>
          <cell r="B712" t="str">
            <v>其他优抚对象医疗支出</v>
          </cell>
          <cell r="C712">
            <v>0</v>
          </cell>
          <cell r="D712">
            <v>0</v>
          </cell>
          <cell r="E712">
            <v>0</v>
          </cell>
        </row>
        <row r="713">
          <cell r="A713">
            <v>21015</v>
          </cell>
          <cell r="B713" t="str">
            <v>医疗保障管理事务</v>
          </cell>
          <cell r="C713">
            <v>388</v>
          </cell>
          <cell r="D713">
            <v>355</v>
          </cell>
          <cell r="E713">
            <v>345</v>
          </cell>
        </row>
        <row r="714">
          <cell r="A714">
            <v>2101501</v>
          </cell>
          <cell r="B714" t="str">
            <v>行政运行</v>
          </cell>
          <cell r="C714">
            <v>335</v>
          </cell>
          <cell r="D714">
            <v>322</v>
          </cell>
          <cell r="E714">
            <v>312</v>
          </cell>
        </row>
        <row r="715">
          <cell r="A715">
            <v>2101502</v>
          </cell>
          <cell r="B715" t="str">
            <v>一般行政管理事务</v>
          </cell>
          <cell r="C715">
            <v>0</v>
          </cell>
          <cell r="D715">
            <v>0</v>
          </cell>
          <cell r="E715">
            <v>0</v>
          </cell>
        </row>
        <row r="716">
          <cell r="A716">
            <v>2101503</v>
          </cell>
          <cell r="B716" t="str">
            <v>机关服务</v>
          </cell>
          <cell r="C716">
            <v>0</v>
          </cell>
          <cell r="D716">
            <v>0</v>
          </cell>
          <cell r="E716">
            <v>0</v>
          </cell>
        </row>
        <row r="717">
          <cell r="A717">
            <v>2101504</v>
          </cell>
          <cell r="B717" t="str">
            <v>信息化建设</v>
          </cell>
          <cell r="C717">
            <v>0</v>
          </cell>
          <cell r="D717">
            <v>0</v>
          </cell>
          <cell r="E717">
            <v>0</v>
          </cell>
        </row>
        <row r="718">
          <cell r="A718">
            <v>2101505</v>
          </cell>
          <cell r="B718" t="str">
            <v>医疗保障政策管理</v>
          </cell>
          <cell r="C718">
            <v>0</v>
          </cell>
          <cell r="D718">
            <v>0</v>
          </cell>
          <cell r="E718">
            <v>0</v>
          </cell>
        </row>
        <row r="719">
          <cell r="A719">
            <v>2101506</v>
          </cell>
          <cell r="B719" t="str">
            <v>医疗保障经办事务</v>
          </cell>
          <cell r="C719">
            <v>0</v>
          </cell>
          <cell r="D719">
            <v>0</v>
          </cell>
          <cell r="E719">
            <v>0</v>
          </cell>
        </row>
        <row r="720">
          <cell r="A720">
            <v>2101550</v>
          </cell>
          <cell r="B720" t="str">
            <v>事业运行</v>
          </cell>
          <cell r="C720">
            <v>0</v>
          </cell>
          <cell r="D720">
            <v>0</v>
          </cell>
          <cell r="E720">
            <v>0</v>
          </cell>
        </row>
        <row r="721">
          <cell r="A721">
            <v>2101599</v>
          </cell>
          <cell r="B721" t="str">
            <v>其他医疗保障管理事务支出</v>
          </cell>
          <cell r="C721">
            <v>53</v>
          </cell>
          <cell r="D721">
            <v>33</v>
          </cell>
          <cell r="E721">
            <v>33</v>
          </cell>
        </row>
        <row r="722">
          <cell r="A722">
            <v>21016</v>
          </cell>
          <cell r="B722" t="str">
            <v>老龄卫生健康事务</v>
          </cell>
          <cell r="C722">
            <v>0</v>
          </cell>
          <cell r="D722">
            <v>0</v>
          </cell>
          <cell r="E722">
            <v>0</v>
          </cell>
        </row>
        <row r="723">
          <cell r="A723">
            <v>2101601</v>
          </cell>
          <cell r="B723" t="str">
            <v>老龄卫生健康事务</v>
          </cell>
          <cell r="C723">
            <v>0</v>
          </cell>
          <cell r="D723">
            <v>0</v>
          </cell>
          <cell r="E723">
            <v>0</v>
          </cell>
        </row>
        <row r="724">
          <cell r="A724">
            <v>21017</v>
          </cell>
          <cell r="B724" t="str">
            <v>中医药事务◆</v>
          </cell>
          <cell r="C724">
            <v>0</v>
          </cell>
          <cell r="D724">
            <v>0</v>
          </cell>
          <cell r="E724">
            <v>0</v>
          </cell>
        </row>
        <row r="725">
          <cell r="A725">
            <v>2101701</v>
          </cell>
          <cell r="B725" t="str">
            <v>行政运行◆</v>
          </cell>
        </row>
        <row r="725">
          <cell r="E725">
            <v>0</v>
          </cell>
        </row>
        <row r="726">
          <cell r="A726">
            <v>2101702</v>
          </cell>
          <cell r="B726" t="str">
            <v>一般行政管理事务◆</v>
          </cell>
        </row>
        <row r="726">
          <cell r="E726">
            <v>0</v>
          </cell>
        </row>
        <row r="727">
          <cell r="A727">
            <v>2101703</v>
          </cell>
          <cell r="B727" t="str">
            <v>机关服务◆</v>
          </cell>
        </row>
        <row r="727">
          <cell r="E727">
            <v>0</v>
          </cell>
        </row>
        <row r="728">
          <cell r="A728">
            <v>2101704</v>
          </cell>
          <cell r="B728" t="str">
            <v>中医（民族医）药专项◆</v>
          </cell>
        </row>
        <row r="728">
          <cell r="E728">
            <v>0</v>
          </cell>
        </row>
        <row r="729">
          <cell r="A729">
            <v>2101799</v>
          </cell>
          <cell r="B729" t="str">
            <v>其他中医药事务支出◆</v>
          </cell>
        </row>
        <row r="729">
          <cell r="E729">
            <v>0</v>
          </cell>
        </row>
        <row r="730">
          <cell r="A730">
            <v>21018</v>
          </cell>
          <cell r="B730" t="str">
            <v>疾病预防控制事务◆</v>
          </cell>
          <cell r="C730">
            <v>0</v>
          </cell>
          <cell r="D730">
            <v>0</v>
          </cell>
          <cell r="E730">
            <v>0</v>
          </cell>
        </row>
        <row r="731">
          <cell r="A731">
            <v>2101801</v>
          </cell>
          <cell r="B731" t="str">
            <v>行政运行◆</v>
          </cell>
        </row>
        <row r="731">
          <cell r="E731">
            <v>0</v>
          </cell>
        </row>
        <row r="732">
          <cell r="A732">
            <v>2101802</v>
          </cell>
          <cell r="B732" t="str">
            <v>一般行政管理事务◆</v>
          </cell>
        </row>
        <row r="732">
          <cell r="E732">
            <v>0</v>
          </cell>
        </row>
        <row r="733">
          <cell r="A733">
            <v>2101803</v>
          </cell>
          <cell r="B733" t="str">
            <v>机关服务◆</v>
          </cell>
        </row>
        <row r="733">
          <cell r="E733">
            <v>0</v>
          </cell>
        </row>
        <row r="734">
          <cell r="A734">
            <v>2101899</v>
          </cell>
          <cell r="B734" t="str">
            <v>其他疾病预防控制事务支出◆</v>
          </cell>
        </row>
        <row r="734">
          <cell r="E734">
            <v>0</v>
          </cell>
        </row>
        <row r="735">
          <cell r="A735">
            <v>21099</v>
          </cell>
          <cell r="B735" t="str">
            <v>其他卫生健康支出</v>
          </cell>
          <cell r="C735">
            <v>200</v>
          </cell>
          <cell r="D735">
            <v>189</v>
          </cell>
          <cell r="E735">
            <v>340</v>
          </cell>
        </row>
        <row r="736">
          <cell r="A736">
            <v>2109999</v>
          </cell>
          <cell r="B736" t="str">
            <v>其他卫生健康支出</v>
          </cell>
          <cell r="C736">
            <v>200</v>
          </cell>
          <cell r="D736">
            <v>189</v>
          </cell>
          <cell r="E736">
            <v>340</v>
          </cell>
        </row>
        <row r="737">
          <cell r="A737">
            <v>211</v>
          </cell>
          <cell r="B737" t="str">
            <v>十、节能环保支出</v>
          </cell>
          <cell r="C737">
            <v>2641</v>
          </cell>
          <cell r="D737">
            <v>913</v>
          </cell>
          <cell r="E737">
            <v>2056</v>
          </cell>
        </row>
        <row r="738">
          <cell r="A738">
            <v>21101</v>
          </cell>
          <cell r="B738" t="str">
            <v>环境保护管理事务</v>
          </cell>
          <cell r="C738">
            <v>10</v>
          </cell>
          <cell r="D738">
            <v>10</v>
          </cell>
          <cell r="E738">
            <v>10</v>
          </cell>
        </row>
        <row r="739">
          <cell r="A739">
            <v>2110101</v>
          </cell>
          <cell r="B739" t="str">
            <v>行政运行</v>
          </cell>
          <cell r="C739">
            <v>0</v>
          </cell>
          <cell r="D739">
            <v>0</v>
          </cell>
          <cell r="E739">
            <v>0</v>
          </cell>
        </row>
        <row r="740">
          <cell r="A740">
            <v>2110102</v>
          </cell>
          <cell r="B740" t="str">
            <v>一般行政管理事务</v>
          </cell>
          <cell r="C740">
            <v>0</v>
          </cell>
          <cell r="D740">
            <v>0</v>
          </cell>
          <cell r="E740">
            <v>0</v>
          </cell>
        </row>
        <row r="741">
          <cell r="A741">
            <v>2110103</v>
          </cell>
          <cell r="B741" t="str">
            <v>机关服务</v>
          </cell>
          <cell r="C741">
            <v>0</v>
          </cell>
          <cell r="D741">
            <v>0</v>
          </cell>
          <cell r="E741">
            <v>0</v>
          </cell>
        </row>
        <row r="742">
          <cell r="A742">
            <v>2110104</v>
          </cell>
          <cell r="B742" t="str">
            <v>生态环境保护宣传</v>
          </cell>
          <cell r="C742">
            <v>0</v>
          </cell>
          <cell r="D742">
            <v>0</v>
          </cell>
          <cell r="E742">
            <v>0</v>
          </cell>
        </row>
        <row r="743">
          <cell r="A743">
            <v>2110105</v>
          </cell>
          <cell r="B743" t="str">
            <v>环境保护法规、规划及标准</v>
          </cell>
          <cell r="C743">
            <v>0</v>
          </cell>
          <cell r="D743">
            <v>0</v>
          </cell>
          <cell r="E743">
            <v>0</v>
          </cell>
        </row>
        <row r="744">
          <cell r="A744">
            <v>2110106</v>
          </cell>
          <cell r="B744" t="str">
            <v>生态环境国际合作及履约</v>
          </cell>
          <cell r="C744">
            <v>0</v>
          </cell>
          <cell r="D744">
            <v>0</v>
          </cell>
          <cell r="E744">
            <v>0</v>
          </cell>
        </row>
        <row r="745">
          <cell r="A745">
            <v>2110107</v>
          </cell>
          <cell r="B745" t="str">
            <v>生态环境保护行政许可</v>
          </cell>
          <cell r="C745">
            <v>0</v>
          </cell>
          <cell r="D745">
            <v>0</v>
          </cell>
          <cell r="E745">
            <v>0</v>
          </cell>
        </row>
        <row r="746">
          <cell r="A746">
            <v>2110108</v>
          </cell>
          <cell r="B746" t="str">
            <v>应对气候变化管理事务</v>
          </cell>
          <cell r="C746">
            <v>0</v>
          </cell>
          <cell r="D746">
            <v>0</v>
          </cell>
          <cell r="E746">
            <v>0</v>
          </cell>
        </row>
        <row r="747">
          <cell r="A747">
            <v>2110199</v>
          </cell>
          <cell r="B747" t="str">
            <v>其他环境保护管理事务支出</v>
          </cell>
          <cell r="C747">
            <v>10</v>
          </cell>
          <cell r="D747">
            <v>10</v>
          </cell>
          <cell r="E747">
            <v>10</v>
          </cell>
        </row>
        <row r="748">
          <cell r="A748">
            <v>21102</v>
          </cell>
          <cell r="B748" t="str">
            <v>环境监测与监察</v>
          </cell>
          <cell r="C748">
            <v>0</v>
          </cell>
          <cell r="D748">
            <v>0</v>
          </cell>
          <cell r="E748">
            <v>0</v>
          </cell>
        </row>
        <row r="749">
          <cell r="A749">
            <v>2110203</v>
          </cell>
          <cell r="B749" t="str">
            <v>建设项目环评审查与监督</v>
          </cell>
          <cell r="C749">
            <v>0</v>
          </cell>
          <cell r="D749">
            <v>0</v>
          </cell>
          <cell r="E749">
            <v>0</v>
          </cell>
        </row>
        <row r="750">
          <cell r="A750">
            <v>2110204</v>
          </cell>
          <cell r="B750" t="str">
            <v>核与辐射安全监督</v>
          </cell>
          <cell r="C750">
            <v>0</v>
          </cell>
          <cell r="D750">
            <v>0</v>
          </cell>
          <cell r="E750">
            <v>0</v>
          </cell>
        </row>
        <row r="751">
          <cell r="A751">
            <v>2110299</v>
          </cell>
          <cell r="B751" t="str">
            <v>其他环境监测与监察支出</v>
          </cell>
          <cell r="C751">
            <v>0</v>
          </cell>
          <cell r="D751">
            <v>0</v>
          </cell>
          <cell r="E751">
            <v>0</v>
          </cell>
        </row>
        <row r="752">
          <cell r="A752">
            <v>21103</v>
          </cell>
          <cell r="B752" t="str">
            <v>污染防治</v>
          </cell>
          <cell r="C752">
            <v>1206</v>
          </cell>
          <cell r="D752">
            <v>300</v>
          </cell>
          <cell r="E752">
            <v>1572</v>
          </cell>
        </row>
        <row r="753">
          <cell r="A753">
            <v>2110301</v>
          </cell>
          <cell r="B753" t="str">
            <v>大气</v>
          </cell>
          <cell r="C753">
            <v>0</v>
          </cell>
          <cell r="D753">
            <v>0</v>
          </cell>
          <cell r="E753">
            <v>0</v>
          </cell>
        </row>
        <row r="754">
          <cell r="A754">
            <v>2110302</v>
          </cell>
          <cell r="B754" t="str">
            <v>水体</v>
          </cell>
          <cell r="C754">
            <v>1206</v>
          </cell>
          <cell r="D754">
            <v>300</v>
          </cell>
          <cell r="E754">
            <v>1524</v>
          </cell>
        </row>
        <row r="755">
          <cell r="A755">
            <v>2110303</v>
          </cell>
          <cell r="B755" t="str">
            <v>噪声</v>
          </cell>
          <cell r="C755">
            <v>0</v>
          </cell>
          <cell r="D755">
            <v>0</v>
          </cell>
          <cell r="E755">
            <v>0</v>
          </cell>
        </row>
        <row r="756">
          <cell r="A756">
            <v>2110304</v>
          </cell>
          <cell r="B756" t="str">
            <v>固体废弃物与化学品</v>
          </cell>
          <cell r="C756">
            <v>0</v>
          </cell>
          <cell r="D756">
            <v>0</v>
          </cell>
          <cell r="E756">
            <v>0</v>
          </cell>
        </row>
        <row r="757">
          <cell r="A757">
            <v>2110305</v>
          </cell>
          <cell r="B757" t="str">
            <v>放射源和放射性废物监管</v>
          </cell>
          <cell r="C757">
            <v>0</v>
          </cell>
          <cell r="D757">
            <v>0</v>
          </cell>
          <cell r="E757">
            <v>0</v>
          </cell>
        </row>
        <row r="758">
          <cell r="A758">
            <v>2110306</v>
          </cell>
          <cell r="B758" t="str">
            <v>辐射</v>
          </cell>
          <cell r="C758">
            <v>0</v>
          </cell>
          <cell r="D758">
            <v>0</v>
          </cell>
          <cell r="E758">
            <v>0</v>
          </cell>
        </row>
        <row r="759">
          <cell r="A759">
            <v>2110307</v>
          </cell>
          <cell r="B759" t="str">
            <v>土壤</v>
          </cell>
          <cell r="C759">
            <v>0</v>
          </cell>
          <cell r="D759">
            <v>0</v>
          </cell>
          <cell r="E759">
            <v>0</v>
          </cell>
        </row>
        <row r="760">
          <cell r="A760">
            <v>2110399</v>
          </cell>
          <cell r="B760" t="str">
            <v>其他污染防治支出</v>
          </cell>
          <cell r="C760">
            <v>0</v>
          </cell>
          <cell r="D760">
            <v>0</v>
          </cell>
          <cell r="E760">
            <v>48</v>
          </cell>
        </row>
        <row r="761">
          <cell r="A761">
            <v>21104</v>
          </cell>
          <cell r="B761" t="str">
            <v>自然生态保护</v>
          </cell>
          <cell r="C761">
            <v>815</v>
          </cell>
          <cell r="D761">
            <v>585</v>
          </cell>
          <cell r="E761">
            <v>247</v>
          </cell>
        </row>
        <row r="762">
          <cell r="A762">
            <v>2110401</v>
          </cell>
          <cell r="B762" t="str">
            <v>生态保护</v>
          </cell>
          <cell r="C762">
            <v>315</v>
          </cell>
          <cell r="D762">
            <v>205</v>
          </cell>
          <cell r="E762">
            <v>295</v>
          </cell>
        </row>
        <row r="763">
          <cell r="A763">
            <v>2110402</v>
          </cell>
          <cell r="B763" t="str">
            <v>农村环境保护</v>
          </cell>
          <cell r="C763">
            <v>500</v>
          </cell>
          <cell r="D763">
            <v>380</v>
          </cell>
          <cell r="E763">
            <v>-48</v>
          </cell>
        </row>
        <row r="764">
          <cell r="A764">
            <v>2110404</v>
          </cell>
          <cell r="B764" t="str">
            <v>生物及物种资源保护</v>
          </cell>
          <cell r="C764">
            <v>0</v>
          </cell>
          <cell r="D764">
            <v>0</v>
          </cell>
          <cell r="E764">
            <v>0</v>
          </cell>
        </row>
        <row r="765">
          <cell r="A765">
            <v>2110405</v>
          </cell>
          <cell r="B765" t="str">
            <v>草原生态修复治理</v>
          </cell>
          <cell r="C765">
            <v>0</v>
          </cell>
          <cell r="D765">
            <v>0</v>
          </cell>
          <cell r="E765">
            <v>0</v>
          </cell>
        </row>
        <row r="766">
          <cell r="A766">
            <v>2110406</v>
          </cell>
          <cell r="B766" t="str">
            <v>自然保护地</v>
          </cell>
          <cell r="C766">
            <v>0</v>
          </cell>
          <cell r="D766">
            <v>0</v>
          </cell>
          <cell r="E766">
            <v>0</v>
          </cell>
        </row>
        <row r="767">
          <cell r="A767">
            <v>2110499</v>
          </cell>
          <cell r="B767" t="str">
            <v>其他自然生态保护支出</v>
          </cell>
          <cell r="C767">
            <v>0</v>
          </cell>
          <cell r="D767">
            <v>0</v>
          </cell>
          <cell r="E767">
            <v>0</v>
          </cell>
        </row>
        <row r="768">
          <cell r="A768">
            <v>21105</v>
          </cell>
          <cell r="B768" t="str">
            <v>森林保护修复★</v>
          </cell>
          <cell r="C768">
            <v>0</v>
          </cell>
          <cell r="D768">
            <v>0</v>
          </cell>
          <cell r="E768">
            <v>210</v>
          </cell>
        </row>
        <row r="769">
          <cell r="A769">
            <v>2110501</v>
          </cell>
          <cell r="B769" t="str">
            <v>森林管护</v>
          </cell>
          <cell r="C769">
            <v>0</v>
          </cell>
          <cell r="D769">
            <v>0</v>
          </cell>
          <cell r="E769">
            <v>0</v>
          </cell>
        </row>
        <row r="770">
          <cell r="A770">
            <v>2110502</v>
          </cell>
          <cell r="B770" t="str">
            <v>社会保险补助</v>
          </cell>
          <cell r="C770">
            <v>0</v>
          </cell>
          <cell r="D770">
            <v>0</v>
          </cell>
          <cell r="E770">
            <v>0</v>
          </cell>
        </row>
        <row r="771">
          <cell r="A771">
            <v>2110503</v>
          </cell>
          <cell r="B771" t="str">
            <v>政策性社会性支出补助</v>
          </cell>
          <cell r="C771">
            <v>0</v>
          </cell>
          <cell r="D771">
            <v>0</v>
          </cell>
          <cell r="E771">
            <v>0</v>
          </cell>
        </row>
        <row r="772">
          <cell r="A772">
            <v>2110506</v>
          </cell>
          <cell r="B772" t="str">
            <v>天然林保护工程建设</v>
          </cell>
          <cell r="C772">
            <v>0</v>
          </cell>
          <cell r="D772">
            <v>0</v>
          </cell>
          <cell r="E772">
            <v>0</v>
          </cell>
        </row>
        <row r="773">
          <cell r="A773">
            <v>2110507</v>
          </cell>
          <cell r="B773" t="str">
            <v>停伐补助</v>
          </cell>
          <cell r="C773">
            <v>0</v>
          </cell>
          <cell r="D773">
            <v>0</v>
          </cell>
          <cell r="E773">
            <v>0</v>
          </cell>
        </row>
        <row r="774">
          <cell r="A774">
            <v>2110599</v>
          </cell>
          <cell r="B774" t="str">
            <v>其他森林保护修复支出★</v>
          </cell>
          <cell r="C774">
            <v>0</v>
          </cell>
          <cell r="D774">
            <v>0</v>
          </cell>
          <cell r="E774">
            <v>210</v>
          </cell>
        </row>
        <row r="775">
          <cell r="A775">
            <v>21106</v>
          </cell>
          <cell r="B775" t="str">
            <v>退耕还林还草●</v>
          </cell>
          <cell r="C775">
            <v>604</v>
          </cell>
          <cell r="D775">
            <v>0</v>
          </cell>
          <cell r="E775">
            <v>0</v>
          </cell>
        </row>
        <row r="776">
          <cell r="A776">
            <v>2110602</v>
          </cell>
          <cell r="B776" t="str">
            <v>退耕现金●</v>
          </cell>
          <cell r="C776">
            <v>604</v>
          </cell>
          <cell r="D776">
            <v>0</v>
          </cell>
        </row>
        <row r="777">
          <cell r="A777">
            <v>2110603</v>
          </cell>
          <cell r="B777" t="str">
            <v>退耕还林粮食折现补贴●</v>
          </cell>
          <cell r="C777">
            <v>0</v>
          </cell>
          <cell r="D777">
            <v>0</v>
          </cell>
        </row>
        <row r="778">
          <cell r="A778">
            <v>2110604</v>
          </cell>
          <cell r="B778" t="str">
            <v>退耕还林粮食费用补贴●</v>
          </cell>
          <cell r="C778">
            <v>0</v>
          </cell>
          <cell r="D778">
            <v>0</v>
          </cell>
        </row>
        <row r="779">
          <cell r="A779">
            <v>2110605</v>
          </cell>
          <cell r="B779" t="str">
            <v>退耕还林工程建设●</v>
          </cell>
          <cell r="C779">
            <v>0</v>
          </cell>
          <cell r="D779">
            <v>0</v>
          </cell>
        </row>
        <row r="780">
          <cell r="A780">
            <v>2110699</v>
          </cell>
          <cell r="B780" t="str">
            <v>其他退耕还林还草支出●</v>
          </cell>
          <cell r="C780">
            <v>0</v>
          </cell>
          <cell r="D780">
            <v>0</v>
          </cell>
        </row>
        <row r="781">
          <cell r="A781">
            <v>21107</v>
          </cell>
          <cell r="B781" t="str">
            <v>风沙荒漠治理</v>
          </cell>
          <cell r="C781">
            <v>0</v>
          </cell>
          <cell r="D781">
            <v>0</v>
          </cell>
          <cell r="E781">
            <v>0</v>
          </cell>
        </row>
        <row r="782">
          <cell r="A782">
            <v>2110704</v>
          </cell>
          <cell r="B782" t="str">
            <v>京津风沙源治理工程建设</v>
          </cell>
          <cell r="C782">
            <v>0</v>
          </cell>
          <cell r="D782">
            <v>0</v>
          </cell>
          <cell r="E782">
            <v>0</v>
          </cell>
        </row>
        <row r="783">
          <cell r="A783">
            <v>2110799</v>
          </cell>
          <cell r="B783" t="str">
            <v>其他风沙荒漠治理支出</v>
          </cell>
          <cell r="C783">
            <v>0</v>
          </cell>
          <cell r="D783">
            <v>0</v>
          </cell>
          <cell r="E783">
            <v>0</v>
          </cell>
        </row>
        <row r="784">
          <cell r="A784">
            <v>21108</v>
          </cell>
          <cell r="B784" t="str">
            <v>退牧还草</v>
          </cell>
          <cell r="C784">
            <v>0</v>
          </cell>
          <cell r="D784">
            <v>0</v>
          </cell>
          <cell r="E784">
            <v>0</v>
          </cell>
        </row>
        <row r="785">
          <cell r="A785">
            <v>2110804</v>
          </cell>
          <cell r="B785" t="str">
            <v>退牧还草工程建设</v>
          </cell>
          <cell r="C785">
            <v>0</v>
          </cell>
          <cell r="D785">
            <v>0</v>
          </cell>
          <cell r="E785">
            <v>0</v>
          </cell>
        </row>
        <row r="786">
          <cell r="A786">
            <v>2110899</v>
          </cell>
          <cell r="B786" t="str">
            <v>其他退牧还草支出</v>
          </cell>
          <cell r="C786">
            <v>0</v>
          </cell>
          <cell r="D786">
            <v>0</v>
          </cell>
          <cell r="E786">
            <v>0</v>
          </cell>
        </row>
        <row r="787">
          <cell r="A787">
            <v>21109</v>
          </cell>
          <cell r="B787" t="str">
            <v>已垦草原退耕还草</v>
          </cell>
          <cell r="C787">
            <v>0</v>
          </cell>
          <cell r="D787">
            <v>0</v>
          </cell>
          <cell r="E787">
            <v>0</v>
          </cell>
        </row>
        <row r="788">
          <cell r="A788">
            <v>2110901</v>
          </cell>
          <cell r="B788" t="str">
            <v>已垦草原退耕还草</v>
          </cell>
          <cell r="C788">
            <v>0</v>
          </cell>
          <cell r="D788">
            <v>0</v>
          </cell>
          <cell r="E788">
            <v>0</v>
          </cell>
        </row>
        <row r="789">
          <cell r="A789">
            <v>21110</v>
          </cell>
          <cell r="B789" t="str">
            <v>能源节约利用</v>
          </cell>
          <cell r="C789">
            <v>0</v>
          </cell>
          <cell r="D789">
            <v>12</v>
          </cell>
          <cell r="E789">
            <v>12</v>
          </cell>
        </row>
        <row r="790">
          <cell r="A790">
            <v>2111001</v>
          </cell>
          <cell r="B790" t="str">
            <v>能源节约利用</v>
          </cell>
          <cell r="C790">
            <v>0</v>
          </cell>
          <cell r="D790">
            <v>12</v>
          </cell>
          <cell r="E790">
            <v>12</v>
          </cell>
        </row>
        <row r="791">
          <cell r="A791">
            <v>21111</v>
          </cell>
          <cell r="B791" t="str">
            <v>污染减排</v>
          </cell>
          <cell r="C791">
            <v>0</v>
          </cell>
          <cell r="D791">
            <v>0</v>
          </cell>
          <cell r="E791">
            <v>0</v>
          </cell>
        </row>
        <row r="792">
          <cell r="A792">
            <v>2111101</v>
          </cell>
          <cell r="B792" t="str">
            <v>生态环境监测与信息</v>
          </cell>
          <cell r="C792">
            <v>0</v>
          </cell>
          <cell r="D792">
            <v>0</v>
          </cell>
          <cell r="E792">
            <v>0</v>
          </cell>
        </row>
        <row r="793">
          <cell r="A793">
            <v>2111102</v>
          </cell>
          <cell r="B793" t="str">
            <v>生态环境执法监察</v>
          </cell>
          <cell r="C793">
            <v>0</v>
          </cell>
          <cell r="D793">
            <v>0</v>
          </cell>
          <cell r="E793">
            <v>0</v>
          </cell>
        </row>
        <row r="794">
          <cell r="A794">
            <v>2111103</v>
          </cell>
          <cell r="B794" t="str">
            <v>减排专项支出</v>
          </cell>
          <cell r="C794">
            <v>0</v>
          </cell>
          <cell r="D794">
            <v>0</v>
          </cell>
          <cell r="E794">
            <v>0</v>
          </cell>
        </row>
        <row r="795">
          <cell r="A795">
            <v>2111104</v>
          </cell>
          <cell r="B795" t="str">
            <v>清洁生产专项支出</v>
          </cell>
          <cell r="C795">
            <v>0</v>
          </cell>
          <cell r="D795">
            <v>0</v>
          </cell>
          <cell r="E795">
            <v>0</v>
          </cell>
        </row>
        <row r="796">
          <cell r="A796">
            <v>2111199</v>
          </cell>
          <cell r="B796" t="str">
            <v>其他污染减排支出</v>
          </cell>
          <cell r="C796">
            <v>0</v>
          </cell>
          <cell r="D796">
            <v>0</v>
          </cell>
          <cell r="E796">
            <v>0</v>
          </cell>
        </row>
        <row r="797">
          <cell r="A797">
            <v>21112</v>
          </cell>
          <cell r="B797" t="str">
            <v>可再生能源</v>
          </cell>
          <cell r="C797">
            <v>0</v>
          </cell>
          <cell r="D797">
            <v>0</v>
          </cell>
          <cell r="E797">
            <v>0</v>
          </cell>
        </row>
        <row r="798">
          <cell r="A798">
            <v>2111201</v>
          </cell>
          <cell r="B798" t="str">
            <v>可再生能源</v>
          </cell>
          <cell r="C798">
            <v>0</v>
          </cell>
          <cell r="D798">
            <v>0</v>
          </cell>
          <cell r="E798">
            <v>0</v>
          </cell>
        </row>
        <row r="799">
          <cell r="A799">
            <v>21113</v>
          </cell>
          <cell r="B799" t="str">
            <v>循环经济</v>
          </cell>
          <cell r="C799">
            <v>0</v>
          </cell>
          <cell r="D799">
            <v>0</v>
          </cell>
          <cell r="E799">
            <v>0</v>
          </cell>
        </row>
        <row r="800">
          <cell r="A800">
            <v>2111301</v>
          </cell>
          <cell r="B800" t="str">
            <v>循环经济</v>
          </cell>
          <cell r="C800">
            <v>0</v>
          </cell>
          <cell r="D800">
            <v>0</v>
          </cell>
          <cell r="E800">
            <v>0</v>
          </cell>
        </row>
        <row r="801">
          <cell r="A801">
            <v>21114</v>
          </cell>
          <cell r="B801" t="str">
            <v>能源管理事务</v>
          </cell>
          <cell r="C801">
            <v>0</v>
          </cell>
          <cell r="D801">
            <v>0</v>
          </cell>
          <cell r="E801">
            <v>0</v>
          </cell>
        </row>
        <row r="802">
          <cell r="A802">
            <v>2111401</v>
          </cell>
          <cell r="B802" t="str">
            <v>行政运行</v>
          </cell>
          <cell r="C802">
            <v>0</v>
          </cell>
          <cell r="D802">
            <v>0</v>
          </cell>
          <cell r="E802">
            <v>0</v>
          </cell>
        </row>
        <row r="803">
          <cell r="A803">
            <v>2111402</v>
          </cell>
          <cell r="B803" t="str">
            <v>一般行政管理事务</v>
          </cell>
          <cell r="C803">
            <v>0</v>
          </cell>
          <cell r="D803">
            <v>0</v>
          </cell>
          <cell r="E803">
            <v>0</v>
          </cell>
        </row>
        <row r="804">
          <cell r="A804">
            <v>2111403</v>
          </cell>
          <cell r="B804" t="str">
            <v>机关服务</v>
          </cell>
          <cell r="C804">
            <v>0</v>
          </cell>
          <cell r="D804">
            <v>0</v>
          </cell>
          <cell r="E804">
            <v>0</v>
          </cell>
        </row>
        <row r="805">
          <cell r="A805">
            <v>2111406</v>
          </cell>
          <cell r="B805" t="str">
            <v>能源科技装备</v>
          </cell>
          <cell r="C805">
            <v>0</v>
          </cell>
          <cell r="D805">
            <v>0</v>
          </cell>
          <cell r="E805">
            <v>0</v>
          </cell>
        </row>
        <row r="806">
          <cell r="A806">
            <v>2111407</v>
          </cell>
          <cell r="B806" t="str">
            <v>能源行业管理</v>
          </cell>
          <cell r="C806">
            <v>0</v>
          </cell>
          <cell r="D806">
            <v>0</v>
          </cell>
          <cell r="E806">
            <v>0</v>
          </cell>
        </row>
        <row r="807">
          <cell r="A807">
            <v>2111408</v>
          </cell>
          <cell r="B807" t="str">
            <v>能源管理</v>
          </cell>
          <cell r="C807">
            <v>0</v>
          </cell>
          <cell r="D807">
            <v>0</v>
          </cell>
          <cell r="E807">
            <v>0</v>
          </cell>
        </row>
        <row r="808">
          <cell r="A808">
            <v>2111411</v>
          </cell>
          <cell r="B808" t="str">
            <v>信息化建设</v>
          </cell>
          <cell r="C808">
            <v>0</v>
          </cell>
          <cell r="D808">
            <v>0</v>
          </cell>
          <cell r="E808">
            <v>0</v>
          </cell>
        </row>
        <row r="809">
          <cell r="A809">
            <v>2111413</v>
          </cell>
          <cell r="B809" t="str">
            <v>农村电网建设</v>
          </cell>
          <cell r="C809">
            <v>0</v>
          </cell>
          <cell r="D809">
            <v>0</v>
          </cell>
          <cell r="E809">
            <v>0</v>
          </cell>
        </row>
        <row r="810">
          <cell r="A810">
            <v>2111450</v>
          </cell>
          <cell r="B810" t="str">
            <v>事业运行</v>
          </cell>
          <cell r="C810">
            <v>0</v>
          </cell>
          <cell r="D810">
            <v>0</v>
          </cell>
          <cell r="E810">
            <v>0</v>
          </cell>
        </row>
        <row r="811">
          <cell r="A811">
            <v>2111499</v>
          </cell>
          <cell r="B811" t="str">
            <v>其他能源管理事务支出</v>
          </cell>
          <cell r="C811">
            <v>0</v>
          </cell>
          <cell r="D811">
            <v>0</v>
          </cell>
          <cell r="E811">
            <v>0</v>
          </cell>
        </row>
        <row r="812">
          <cell r="A812">
            <v>21199</v>
          </cell>
          <cell r="B812" t="str">
            <v>其他节能环保支出</v>
          </cell>
          <cell r="C812">
            <v>6</v>
          </cell>
          <cell r="D812">
            <v>6</v>
          </cell>
          <cell r="E812">
            <v>5</v>
          </cell>
        </row>
        <row r="813">
          <cell r="A813">
            <v>2119999</v>
          </cell>
          <cell r="B813" t="str">
            <v>其他节能环保支出</v>
          </cell>
          <cell r="C813">
            <v>6</v>
          </cell>
          <cell r="D813">
            <v>6</v>
          </cell>
          <cell r="E813">
            <v>5</v>
          </cell>
        </row>
        <row r="814">
          <cell r="A814">
            <v>212</v>
          </cell>
          <cell r="B814" t="str">
            <v>十一、城乡社区支出</v>
          </cell>
          <cell r="C814">
            <v>2327</v>
          </cell>
          <cell r="D814">
            <v>3012</v>
          </cell>
          <cell r="E814">
            <v>7106</v>
          </cell>
        </row>
        <row r="815">
          <cell r="A815">
            <v>21201</v>
          </cell>
          <cell r="B815" t="str">
            <v>城乡社区管理事务</v>
          </cell>
          <cell r="C815">
            <v>1281</v>
          </cell>
          <cell r="D815">
            <v>1371</v>
          </cell>
          <cell r="E815">
            <v>1412</v>
          </cell>
        </row>
        <row r="816">
          <cell r="A816">
            <v>2120101</v>
          </cell>
          <cell r="B816" t="str">
            <v>行政运行</v>
          </cell>
          <cell r="C816">
            <v>1034</v>
          </cell>
          <cell r="D816">
            <v>1042</v>
          </cell>
          <cell r="E816">
            <v>1092</v>
          </cell>
        </row>
        <row r="817">
          <cell r="A817">
            <v>2120102</v>
          </cell>
          <cell r="B817" t="str">
            <v>一般行政管理事务</v>
          </cell>
          <cell r="C817">
            <v>18</v>
          </cell>
          <cell r="D817">
            <v>11</v>
          </cell>
          <cell r="E817">
            <v>13</v>
          </cell>
        </row>
        <row r="818">
          <cell r="A818">
            <v>2120103</v>
          </cell>
          <cell r="B818" t="str">
            <v>机关服务</v>
          </cell>
          <cell r="C818">
            <v>0</v>
          </cell>
          <cell r="D818">
            <v>0</v>
          </cell>
          <cell r="E818">
            <v>0</v>
          </cell>
        </row>
        <row r="819">
          <cell r="A819">
            <v>2120104</v>
          </cell>
          <cell r="B819" t="str">
            <v>城管执法</v>
          </cell>
          <cell r="C819">
            <v>229</v>
          </cell>
          <cell r="D819">
            <v>318</v>
          </cell>
          <cell r="E819">
            <v>307</v>
          </cell>
        </row>
        <row r="820">
          <cell r="A820">
            <v>2120105</v>
          </cell>
          <cell r="B820" t="str">
            <v>工程建设标准规范编制与监管</v>
          </cell>
          <cell r="C820">
            <v>0</v>
          </cell>
          <cell r="D820">
            <v>0</v>
          </cell>
          <cell r="E820">
            <v>0</v>
          </cell>
        </row>
        <row r="821">
          <cell r="A821">
            <v>2120106</v>
          </cell>
          <cell r="B821" t="str">
            <v>工程建设管理</v>
          </cell>
          <cell r="C821">
            <v>0</v>
          </cell>
          <cell r="D821">
            <v>0</v>
          </cell>
          <cell r="E821">
            <v>0</v>
          </cell>
        </row>
        <row r="822">
          <cell r="A822">
            <v>2120107</v>
          </cell>
          <cell r="B822" t="str">
            <v>市政公用行业市场监管</v>
          </cell>
          <cell r="C822">
            <v>0</v>
          </cell>
          <cell r="D822">
            <v>0</v>
          </cell>
          <cell r="E822">
            <v>0</v>
          </cell>
        </row>
        <row r="823">
          <cell r="A823">
            <v>2120109</v>
          </cell>
          <cell r="B823" t="str">
            <v>住宅建设与房地产市场监管</v>
          </cell>
          <cell r="C823">
            <v>0</v>
          </cell>
          <cell r="D823">
            <v>0</v>
          </cell>
          <cell r="E823">
            <v>0</v>
          </cell>
        </row>
        <row r="824">
          <cell r="A824">
            <v>2120110</v>
          </cell>
          <cell r="B824" t="str">
            <v>执业资格注册、资质审查</v>
          </cell>
          <cell r="C824">
            <v>0</v>
          </cell>
          <cell r="D824">
            <v>0</v>
          </cell>
          <cell r="E824">
            <v>0</v>
          </cell>
        </row>
        <row r="825">
          <cell r="A825">
            <v>2120199</v>
          </cell>
          <cell r="B825" t="str">
            <v>其他城乡社区管理事务支出</v>
          </cell>
          <cell r="C825">
            <v>0</v>
          </cell>
          <cell r="D825">
            <v>0</v>
          </cell>
          <cell r="E825">
            <v>0</v>
          </cell>
        </row>
        <row r="826">
          <cell r="A826">
            <v>21202</v>
          </cell>
          <cell r="B826" t="str">
            <v>城乡社区规划与管理</v>
          </cell>
          <cell r="C826">
            <v>67</v>
          </cell>
          <cell r="D826">
            <v>86</v>
          </cell>
          <cell r="E826">
            <v>83</v>
          </cell>
        </row>
        <row r="827">
          <cell r="A827">
            <v>2120201</v>
          </cell>
          <cell r="B827" t="str">
            <v>城乡社区规划与管理</v>
          </cell>
          <cell r="C827">
            <v>67</v>
          </cell>
          <cell r="D827">
            <v>86</v>
          </cell>
          <cell r="E827">
            <v>83</v>
          </cell>
        </row>
        <row r="828">
          <cell r="A828">
            <v>21203</v>
          </cell>
          <cell r="B828" t="str">
            <v>城乡社区公共设施</v>
          </cell>
          <cell r="C828">
            <v>0</v>
          </cell>
          <cell r="D828">
            <v>0</v>
          </cell>
          <cell r="E828">
            <v>125</v>
          </cell>
        </row>
        <row r="829">
          <cell r="A829">
            <v>2120303</v>
          </cell>
          <cell r="B829" t="str">
            <v>小城镇基础设施建设</v>
          </cell>
          <cell r="C829">
            <v>0</v>
          </cell>
          <cell r="D829">
            <v>0</v>
          </cell>
          <cell r="E829">
            <v>29</v>
          </cell>
        </row>
        <row r="830">
          <cell r="A830">
            <v>2120399</v>
          </cell>
          <cell r="B830" t="str">
            <v>其他城乡社区公共设施支出</v>
          </cell>
          <cell r="C830">
            <v>0</v>
          </cell>
          <cell r="D830">
            <v>0</v>
          </cell>
          <cell r="E830">
            <v>96</v>
          </cell>
        </row>
        <row r="831">
          <cell r="A831">
            <v>21205</v>
          </cell>
          <cell r="B831" t="str">
            <v>城乡社区环境卫生</v>
          </cell>
          <cell r="C831">
            <v>975</v>
          </cell>
          <cell r="D831">
            <v>1133</v>
          </cell>
          <cell r="E831">
            <v>1554</v>
          </cell>
        </row>
        <row r="832">
          <cell r="A832">
            <v>2120501</v>
          </cell>
          <cell r="B832" t="str">
            <v>城乡社区环境卫生</v>
          </cell>
          <cell r="C832">
            <v>975</v>
          </cell>
          <cell r="D832">
            <v>1133</v>
          </cell>
          <cell r="E832">
            <v>1554</v>
          </cell>
        </row>
        <row r="833">
          <cell r="A833">
            <v>21206</v>
          </cell>
          <cell r="B833" t="str">
            <v>建设市场管理与监督</v>
          </cell>
          <cell r="C833">
            <v>0</v>
          </cell>
          <cell r="D833">
            <v>0</v>
          </cell>
          <cell r="E833">
            <v>0</v>
          </cell>
        </row>
        <row r="834">
          <cell r="A834">
            <v>2120601</v>
          </cell>
          <cell r="B834" t="str">
            <v>建设市场管理与监督</v>
          </cell>
          <cell r="C834">
            <v>0</v>
          </cell>
          <cell r="D834">
            <v>0</v>
          </cell>
          <cell r="E834">
            <v>0</v>
          </cell>
        </row>
        <row r="835">
          <cell r="A835">
            <v>21299</v>
          </cell>
          <cell r="B835" t="str">
            <v>其他城乡社区支出</v>
          </cell>
          <cell r="C835">
            <v>4</v>
          </cell>
          <cell r="D835">
            <v>422</v>
          </cell>
          <cell r="E835">
            <v>3932</v>
          </cell>
        </row>
        <row r="836">
          <cell r="A836">
            <v>2129999</v>
          </cell>
          <cell r="B836" t="str">
            <v>其他城乡社区支出</v>
          </cell>
          <cell r="C836">
            <v>4</v>
          </cell>
          <cell r="D836">
            <v>422</v>
          </cell>
          <cell r="E836">
            <v>3932</v>
          </cell>
        </row>
        <row r="837">
          <cell r="A837">
            <v>213</v>
          </cell>
          <cell r="B837" t="str">
            <v>十二、农林水支出</v>
          </cell>
          <cell r="C837">
            <v>52439</v>
          </cell>
          <cell r="D837">
            <v>42800</v>
          </cell>
          <cell r="E837">
            <v>38314</v>
          </cell>
        </row>
        <row r="838">
          <cell r="A838">
            <v>21301</v>
          </cell>
          <cell r="B838" t="str">
            <v>农业农村</v>
          </cell>
          <cell r="C838">
            <v>15011</v>
          </cell>
          <cell r="D838">
            <v>14600</v>
          </cell>
          <cell r="E838">
            <v>12759</v>
          </cell>
        </row>
        <row r="839">
          <cell r="A839">
            <v>2130101</v>
          </cell>
          <cell r="B839" t="str">
            <v>行政运行</v>
          </cell>
          <cell r="C839">
            <v>0</v>
          </cell>
          <cell r="D839">
            <v>0</v>
          </cell>
          <cell r="E839">
            <v>12</v>
          </cell>
        </row>
        <row r="840">
          <cell r="A840">
            <v>2130102</v>
          </cell>
          <cell r="B840" t="str">
            <v>一般行政管理事务</v>
          </cell>
          <cell r="C840">
            <v>0</v>
          </cell>
          <cell r="D840">
            <v>0</v>
          </cell>
          <cell r="E840">
            <v>0</v>
          </cell>
        </row>
        <row r="841">
          <cell r="A841">
            <v>2130103</v>
          </cell>
          <cell r="B841" t="str">
            <v>机关服务</v>
          </cell>
          <cell r="C841">
            <v>0</v>
          </cell>
          <cell r="D841">
            <v>0</v>
          </cell>
          <cell r="E841">
            <v>0</v>
          </cell>
        </row>
        <row r="842">
          <cell r="A842">
            <v>2130104</v>
          </cell>
          <cell r="B842" t="str">
            <v>事业运行</v>
          </cell>
          <cell r="C842">
            <v>5075</v>
          </cell>
          <cell r="D842">
            <v>4924</v>
          </cell>
          <cell r="E842">
            <v>4977</v>
          </cell>
        </row>
        <row r="843">
          <cell r="A843">
            <v>2130105</v>
          </cell>
          <cell r="B843" t="str">
            <v>农垦运行</v>
          </cell>
          <cell r="C843">
            <v>0</v>
          </cell>
          <cell r="D843">
            <v>0</v>
          </cell>
          <cell r="E843">
            <v>0</v>
          </cell>
        </row>
        <row r="844">
          <cell r="A844">
            <v>2130106</v>
          </cell>
          <cell r="B844" t="str">
            <v>科技转化与推广服务</v>
          </cell>
          <cell r="C844">
            <v>218</v>
          </cell>
          <cell r="D844">
            <v>2363</v>
          </cell>
          <cell r="E844">
            <v>703</v>
          </cell>
        </row>
        <row r="845">
          <cell r="A845">
            <v>2130108</v>
          </cell>
          <cell r="B845" t="str">
            <v>病虫害控制</v>
          </cell>
          <cell r="C845">
            <v>0</v>
          </cell>
          <cell r="D845">
            <v>188</v>
          </cell>
          <cell r="E845">
            <v>-71</v>
          </cell>
        </row>
        <row r="846">
          <cell r="A846">
            <v>2130109</v>
          </cell>
          <cell r="B846" t="str">
            <v>农产品质量安全</v>
          </cell>
          <cell r="C846">
            <v>10</v>
          </cell>
          <cell r="D846">
            <v>21</v>
          </cell>
          <cell r="E846">
            <v>-7</v>
          </cell>
        </row>
        <row r="847">
          <cell r="A847">
            <v>2130110</v>
          </cell>
          <cell r="B847" t="str">
            <v>执法监管</v>
          </cell>
          <cell r="C847">
            <v>0</v>
          </cell>
          <cell r="D847">
            <v>0</v>
          </cell>
          <cell r="E847">
            <v>0</v>
          </cell>
        </row>
        <row r="848">
          <cell r="A848">
            <v>2130111</v>
          </cell>
          <cell r="B848" t="str">
            <v>统计监测与信息服务</v>
          </cell>
          <cell r="C848">
            <v>8</v>
          </cell>
          <cell r="D848">
            <v>9</v>
          </cell>
          <cell r="E848">
            <v>3</v>
          </cell>
        </row>
        <row r="849">
          <cell r="A849">
            <v>2130112</v>
          </cell>
          <cell r="B849" t="str">
            <v>行业业务管理</v>
          </cell>
          <cell r="C849">
            <v>0</v>
          </cell>
          <cell r="D849">
            <v>0</v>
          </cell>
          <cell r="E849">
            <v>0</v>
          </cell>
        </row>
        <row r="850">
          <cell r="A850">
            <v>2130114</v>
          </cell>
          <cell r="B850" t="str">
            <v>对外交流与合作</v>
          </cell>
          <cell r="C850">
            <v>0</v>
          </cell>
          <cell r="D850">
            <v>0</v>
          </cell>
          <cell r="E850">
            <v>0</v>
          </cell>
        </row>
        <row r="851">
          <cell r="A851">
            <v>2130119</v>
          </cell>
          <cell r="B851" t="str">
            <v>防灾救灾</v>
          </cell>
          <cell r="C851">
            <v>10</v>
          </cell>
          <cell r="D851">
            <v>53</v>
          </cell>
          <cell r="E851">
            <v>18</v>
          </cell>
        </row>
        <row r="852">
          <cell r="A852">
            <v>2130120</v>
          </cell>
          <cell r="B852" t="str">
            <v>稳定农民收入补贴</v>
          </cell>
          <cell r="C852">
            <v>455</v>
          </cell>
          <cell r="D852">
            <v>200</v>
          </cell>
          <cell r="E852">
            <v>5493</v>
          </cell>
        </row>
        <row r="853">
          <cell r="A853">
            <v>2130121</v>
          </cell>
          <cell r="B853" t="str">
            <v>农业结构调整补贴</v>
          </cell>
          <cell r="C853">
            <v>0</v>
          </cell>
          <cell r="D853">
            <v>0</v>
          </cell>
          <cell r="E853">
            <v>0</v>
          </cell>
        </row>
        <row r="854">
          <cell r="A854">
            <v>2130122</v>
          </cell>
          <cell r="B854" t="str">
            <v>农业生产发展</v>
          </cell>
          <cell r="C854">
            <v>6512</v>
          </cell>
          <cell r="D854">
            <v>2817</v>
          </cell>
          <cell r="E854">
            <v>492</v>
          </cell>
        </row>
        <row r="855">
          <cell r="A855">
            <v>2130124</v>
          </cell>
          <cell r="B855" t="str">
            <v>农村合作经济</v>
          </cell>
          <cell r="C855">
            <v>0</v>
          </cell>
          <cell r="D855">
            <v>0</v>
          </cell>
          <cell r="E855">
            <v>0</v>
          </cell>
        </row>
        <row r="856">
          <cell r="A856">
            <v>2130125</v>
          </cell>
          <cell r="B856" t="str">
            <v>农产品加工与促销</v>
          </cell>
          <cell r="C856">
            <v>0</v>
          </cell>
          <cell r="D856">
            <v>0</v>
          </cell>
          <cell r="E856">
            <v>0</v>
          </cell>
        </row>
        <row r="857">
          <cell r="A857">
            <v>2130126</v>
          </cell>
          <cell r="B857" t="str">
            <v>农村社会事业</v>
          </cell>
          <cell r="C857">
            <v>338</v>
          </cell>
          <cell r="D857">
            <v>1068</v>
          </cell>
          <cell r="E857">
            <v>944</v>
          </cell>
        </row>
        <row r="858">
          <cell r="A858">
            <v>2130135</v>
          </cell>
          <cell r="B858" t="str">
            <v>农业生态资源保护★</v>
          </cell>
          <cell r="C858">
            <v>150</v>
          </cell>
          <cell r="D858">
            <v>652</v>
          </cell>
          <cell r="E858">
            <v>-497</v>
          </cell>
        </row>
        <row r="859">
          <cell r="A859">
            <v>2130142</v>
          </cell>
          <cell r="B859" t="str">
            <v>乡村道路建设★</v>
          </cell>
          <cell r="C859">
            <v>0</v>
          </cell>
          <cell r="D859">
            <v>0</v>
          </cell>
          <cell r="E859">
            <v>0</v>
          </cell>
        </row>
        <row r="860">
          <cell r="A860">
            <v>2130148</v>
          </cell>
          <cell r="B860" t="str">
            <v>渔业发展</v>
          </cell>
          <cell r="C860">
            <v>0</v>
          </cell>
          <cell r="D860">
            <v>0</v>
          </cell>
          <cell r="E860">
            <v>-8</v>
          </cell>
        </row>
        <row r="861">
          <cell r="A861">
            <v>2130152</v>
          </cell>
          <cell r="B861" t="str">
            <v>对高校毕业生到基层任职补助</v>
          </cell>
          <cell r="C861">
            <v>6</v>
          </cell>
          <cell r="D861">
            <v>6</v>
          </cell>
          <cell r="E861">
            <v>0</v>
          </cell>
        </row>
        <row r="862">
          <cell r="A862">
            <v>2130153</v>
          </cell>
          <cell r="B862" t="str">
            <v>耕地建设与利用★</v>
          </cell>
          <cell r="C862">
            <v>1270</v>
          </cell>
          <cell r="D862">
            <v>1150</v>
          </cell>
          <cell r="E862">
            <v>134</v>
          </cell>
        </row>
        <row r="863">
          <cell r="A863">
            <v>2130199</v>
          </cell>
          <cell r="B863" t="str">
            <v>其他农业农村支出</v>
          </cell>
          <cell r="C863">
            <v>959</v>
          </cell>
          <cell r="D863">
            <v>1149</v>
          </cell>
          <cell r="E863">
            <v>566</v>
          </cell>
        </row>
        <row r="864">
          <cell r="A864">
            <v>21302</v>
          </cell>
          <cell r="B864" t="str">
            <v>林业和草原</v>
          </cell>
          <cell r="C864">
            <v>7117</v>
          </cell>
          <cell r="D864">
            <v>9074</v>
          </cell>
          <cell r="E864">
            <v>2886</v>
          </cell>
        </row>
        <row r="865">
          <cell r="A865">
            <v>2130201</v>
          </cell>
          <cell r="B865" t="str">
            <v>行政运行</v>
          </cell>
          <cell r="C865">
            <v>0</v>
          </cell>
          <cell r="D865">
            <v>0</v>
          </cell>
          <cell r="E865">
            <v>0</v>
          </cell>
        </row>
        <row r="866">
          <cell r="A866">
            <v>2130202</v>
          </cell>
          <cell r="B866" t="str">
            <v>一般行政管理事务</v>
          </cell>
          <cell r="C866">
            <v>0</v>
          </cell>
          <cell r="D866">
            <v>0</v>
          </cell>
          <cell r="E866">
            <v>0</v>
          </cell>
        </row>
        <row r="867">
          <cell r="A867">
            <v>2130203</v>
          </cell>
          <cell r="B867" t="str">
            <v>机关服务</v>
          </cell>
          <cell r="C867">
            <v>0</v>
          </cell>
          <cell r="D867">
            <v>0</v>
          </cell>
          <cell r="E867">
            <v>0</v>
          </cell>
        </row>
        <row r="868">
          <cell r="A868">
            <v>2130204</v>
          </cell>
          <cell r="B868" t="str">
            <v>事业机构</v>
          </cell>
          <cell r="C868">
            <v>1951</v>
          </cell>
          <cell r="D868">
            <v>1997</v>
          </cell>
          <cell r="E868">
            <v>1825</v>
          </cell>
        </row>
        <row r="869">
          <cell r="A869">
            <v>2130205</v>
          </cell>
          <cell r="B869" t="str">
            <v>森林资源培育</v>
          </cell>
          <cell r="C869">
            <v>62</v>
          </cell>
          <cell r="D869">
            <v>731</v>
          </cell>
          <cell r="E869">
            <v>-162</v>
          </cell>
        </row>
        <row r="870">
          <cell r="A870">
            <v>2130206</v>
          </cell>
          <cell r="B870" t="str">
            <v>技术推广与转化</v>
          </cell>
          <cell r="C870">
            <v>30</v>
          </cell>
          <cell r="D870">
            <v>20</v>
          </cell>
          <cell r="E870">
            <v>0</v>
          </cell>
        </row>
        <row r="871">
          <cell r="A871">
            <v>2130207</v>
          </cell>
          <cell r="B871" t="str">
            <v>森林资源管理</v>
          </cell>
          <cell r="C871">
            <v>1605</v>
          </cell>
          <cell r="D871">
            <v>615</v>
          </cell>
          <cell r="E871">
            <v>159</v>
          </cell>
        </row>
        <row r="872">
          <cell r="A872">
            <v>2130209</v>
          </cell>
          <cell r="B872" t="str">
            <v>森林生态效益补偿</v>
          </cell>
          <cell r="C872">
            <v>926</v>
          </cell>
          <cell r="D872">
            <v>69</v>
          </cell>
          <cell r="E872">
            <v>123</v>
          </cell>
        </row>
        <row r="873">
          <cell r="A873">
            <v>2130211</v>
          </cell>
          <cell r="B873" t="str">
            <v>动植物保护</v>
          </cell>
          <cell r="C873">
            <v>0</v>
          </cell>
          <cell r="D873">
            <v>200</v>
          </cell>
          <cell r="E873">
            <v>20</v>
          </cell>
        </row>
        <row r="874">
          <cell r="A874">
            <v>2130212</v>
          </cell>
          <cell r="B874" t="str">
            <v>湿地保护</v>
          </cell>
          <cell r="C874">
            <v>0</v>
          </cell>
          <cell r="D874">
            <v>0</v>
          </cell>
          <cell r="E874">
            <v>0</v>
          </cell>
        </row>
        <row r="875">
          <cell r="A875">
            <v>2130213</v>
          </cell>
          <cell r="B875" t="str">
            <v>执法与监督</v>
          </cell>
          <cell r="C875">
            <v>514</v>
          </cell>
          <cell r="D875">
            <v>508</v>
          </cell>
          <cell r="E875">
            <v>523</v>
          </cell>
        </row>
        <row r="876">
          <cell r="A876">
            <v>2130217</v>
          </cell>
          <cell r="B876" t="str">
            <v>防沙治沙</v>
          </cell>
          <cell r="C876">
            <v>0</v>
          </cell>
          <cell r="D876">
            <v>0</v>
          </cell>
          <cell r="E876">
            <v>0</v>
          </cell>
        </row>
        <row r="877">
          <cell r="A877">
            <v>2130220</v>
          </cell>
          <cell r="B877" t="str">
            <v>对外合作与交流</v>
          </cell>
          <cell r="C877">
            <v>0</v>
          </cell>
          <cell r="D877">
            <v>0</v>
          </cell>
          <cell r="E877">
            <v>0</v>
          </cell>
        </row>
        <row r="878">
          <cell r="A878">
            <v>2130221</v>
          </cell>
          <cell r="B878" t="str">
            <v>产业化管理</v>
          </cell>
          <cell r="C878">
            <v>0</v>
          </cell>
          <cell r="D878">
            <v>0</v>
          </cell>
          <cell r="E878">
            <v>0</v>
          </cell>
        </row>
        <row r="879">
          <cell r="A879">
            <v>2130223</v>
          </cell>
          <cell r="B879" t="str">
            <v>信息管理</v>
          </cell>
          <cell r="C879">
            <v>0</v>
          </cell>
          <cell r="D879">
            <v>0</v>
          </cell>
          <cell r="E879">
            <v>0</v>
          </cell>
        </row>
        <row r="880">
          <cell r="A880">
            <v>2130226</v>
          </cell>
          <cell r="B880" t="str">
            <v>林区公共支出</v>
          </cell>
          <cell r="C880">
            <v>0</v>
          </cell>
          <cell r="D880">
            <v>0</v>
          </cell>
          <cell r="E880">
            <v>0</v>
          </cell>
        </row>
        <row r="881">
          <cell r="A881">
            <v>2130227</v>
          </cell>
          <cell r="B881" t="str">
            <v>贷款贴息</v>
          </cell>
          <cell r="C881">
            <v>0</v>
          </cell>
          <cell r="D881">
            <v>0</v>
          </cell>
          <cell r="E881">
            <v>0</v>
          </cell>
        </row>
        <row r="882">
          <cell r="A882">
            <v>2130234</v>
          </cell>
          <cell r="B882" t="str">
            <v>林业草原防灾减灾</v>
          </cell>
          <cell r="C882">
            <v>80</v>
          </cell>
          <cell r="D882">
            <v>121</v>
          </cell>
          <cell r="E882">
            <v>93</v>
          </cell>
        </row>
        <row r="883">
          <cell r="A883">
            <v>2130236</v>
          </cell>
          <cell r="B883" t="str">
            <v>草原管理</v>
          </cell>
          <cell r="C883">
            <v>0</v>
          </cell>
          <cell r="D883">
            <v>0</v>
          </cell>
          <cell r="E883">
            <v>0</v>
          </cell>
        </row>
        <row r="884">
          <cell r="A884">
            <v>2130237</v>
          </cell>
          <cell r="B884" t="str">
            <v>行业业务管理</v>
          </cell>
          <cell r="C884">
            <v>0</v>
          </cell>
          <cell r="D884">
            <v>0</v>
          </cell>
          <cell r="E884">
            <v>0</v>
          </cell>
        </row>
        <row r="885">
          <cell r="A885">
            <v>2130238</v>
          </cell>
          <cell r="B885" t="str">
            <v>退耕还林还草◆</v>
          </cell>
        </row>
        <row r="885">
          <cell r="D885">
            <v>1576</v>
          </cell>
          <cell r="E885">
            <v>359</v>
          </cell>
        </row>
        <row r="886">
          <cell r="A886">
            <v>2130299</v>
          </cell>
          <cell r="B886" t="str">
            <v>其他林业和草原支出</v>
          </cell>
          <cell r="C886">
            <v>1949</v>
          </cell>
          <cell r="D886">
            <v>3237</v>
          </cell>
          <cell r="E886">
            <v>-54</v>
          </cell>
        </row>
        <row r="887">
          <cell r="A887">
            <v>21303</v>
          </cell>
          <cell r="B887" t="str">
            <v>水利</v>
          </cell>
          <cell r="C887">
            <v>4489</v>
          </cell>
          <cell r="D887">
            <v>4748</v>
          </cell>
          <cell r="E887">
            <v>3</v>
          </cell>
        </row>
        <row r="888">
          <cell r="A888">
            <v>2130301</v>
          </cell>
          <cell r="B888" t="str">
            <v>行政运行</v>
          </cell>
          <cell r="C888">
            <v>0</v>
          </cell>
          <cell r="D888">
            <v>707</v>
          </cell>
          <cell r="E888">
            <v>747</v>
          </cell>
        </row>
        <row r="889">
          <cell r="A889">
            <v>2130302</v>
          </cell>
          <cell r="B889" t="str">
            <v>一般行政管理事务</v>
          </cell>
          <cell r="C889">
            <v>0</v>
          </cell>
          <cell r="D889">
            <v>1</v>
          </cell>
          <cell r="E889">
            <v>1</v>
          </cell>
        </row>
        <row r="890">
          <cell r="A890">
            <v>2130303</v>
          </cell>
          <cell r="B890" t="str">
            <v>机关服务</v>
          </cell>
          <cell r="C890">
            <v>0</v>
          </cell>
          <cell r="D890">
            <v>0</v>
          </cell>
          <cell r="E890">
            <v>0</v>
          </cell>
        </row>
        <row r="891">
          <cell r="A891">
            <v>2130304</v>
          </cell>
          <cell r="B891" t="str">
            <v>水利行业业务管理</v>
          </cell>
          <cell r="C891">
            <v>0</v>
          </cell>
          <cell r="D891">
            <v>20</v>
          </cell>
          <cell r="E891">
            <v>20</v>
          </cell>
        </row>
        <row r="892">
          <cell r="A892">
            <v>2130305</v>
          </cell>
          <cell r="B892" t="str">
            <v>水利工程建设</v>
          </cell>
          <cell r="C892">
            <v>2457</v>
          </cell>
          <cell r="D892">
            <v>2052</v>
          </cell>
          <cell r="E892">
            <v>-538</v>
          </cell>
        </row>
        <row r="893">
          <cell r="A893">
            <v>2130306</v>
          </cell>
          <cell r="B893" t="str">
            <v>水利工程运行与维护</v>
          </cell>
          <cell r="C893">
            <v>0</v>
          </cell>
          <cell r="D893">
            <v>0</v>
          </cell>
          <cell r="E893">
            <v>-145</v>
          </cell>
        </row>
        <row r="894">
          <cell r="A894">
            <v>2130307</v>
          </cell>
          <cell r="B894" t="str">
            <v>长江黄河等流域管理</v>
          </cell>
          <cell r="C894">
            <v>0</v>
          </cell>
          <cell r="D894">
            <v>0</v>
          </cell>
          <cell r="E894">
            <v>0</v>
          </cell>
        </row>
        <row r="895">
          <cell r="A895">
            <v>2130308</v>
          </cell>
          <cell r="B895" t="str">
            <v>水利前期工作</v>
          </cell>
          <cell r="C895">
            <v>0</v>
          </cell>
          <cell r="D895">
            <v>0</v>
          </cell>
          <cell r="E895">
            <v>0</v>
          </cell>
        </row>
        <row r="896">
          <cell r="A896">
            <v>2130309</v>
          </cell>
          <cell r="B896" t="str">
            <v>水利执法监督</v>
          </cell>
          <cell r="C896">
            <v>0</v>
          </cell>
          <cell r="D896">
            <v>0</v>
          </cell>
          <cell r="E896">
            <v>0</v>
          </cell>
        </row>
        <row r="897">
          <cell r="A897">
            <v>2130310</v>
          </cell>
          <cell r="B897" t="str">
            <v>水土保持</v>
          </cell>
          <cell r="C897">
            <v>0</v>
          </cell>
          <cell r="D897">
            <v>0</v>
          </cell>
          <cell r="E897">
            <v>-499</v>
          </cell>
        </row>
        <row r="898">
          <cell r="A898">
            <v>2130311</v>
          </cell>
          <cell r="B898" t="str">
            <v>水资源节约管理与保护</v>
          </cell>
          <cell r="C898">
            <v>0</v>
          </cell>
          <cell r="D898">
            <v>0</v>
          </cell>
          <cell r="E898">
            <v>0</v>
          </cell>
        </row>
        <row r="899">
          <cell r="A899">
            <v>2130312</v>
          </cell>
          <cell r="B899" t="str">
            <v>水质监测</v>
          </cell>
          <cell r="C899">
            <v>0</v>
          </cell>
          <cell r="D899">
            <v>0</v>
          </cell>
          <cell r="E899">
            <v>0</v>
          </cell>
        </row>
        <row r="900">
          <cell r="A900">
            <v>2130313</v>
          </cell>
          <cell r="B900" t="str">
            <v>水文测报</v>
          </cell>
          <cell r="C900">
            <v>0</v>
          </cell>
          <cell r="D900">
            <v>0</v>
          </cell>
          <cell r="E900">
            <v>0</v>
          </cell>
        </row>
        <row r="901">
          <cell r="A901">
            <v>2130314</v>
          </cell>
          <cell r="B901" t="str">
            <v>防汛</v>
          </cell>
          <cell r="C901">
            <v>30</v>
          </cell>
          <cell r="D901">
            <v>82</v>
          </cell>
          <cell r="E901">
            <v>16</v>
          </cell>
        </row>
        <row r="902">
          <cell r="A902">
            <v>2130315</v>
          </cell>
          <cell r="B902" t="str">
            <v>抗旱</v>
          </cell>
          <cell r="C902">
            <v>65</v>
          </cell>
          <cell r="D902">
            <v>75</v>
          </cell>
          <cell r="E902">
            <v>-8</v>
          </cell>
        </row>
        <row r="903">
          <cell r="A903">
            <v>2130316</v>
          </cell>
          <cell r="B903" t="str">
            <v>农村水利</v>
          </cell>
          <cell r="C903">
            <v>37</v>
          </cell>
          <cell r="D903">
            <v>75</v>
          </cell>
          <cell r="E903">
            <v>-1114</v>
          </cell>
        </row>
        <row r="904">
          <cell r="A904">
            <v>2130317</v>
          </cell>
          <cell r="B904" t="str">
            <v>水利技术推广</v>
          </cell>
          <cell r="C904">
            <v>0</v>
          </cell>
          <cell r="D904">
            <v>0</v>
          </cell>
          <cell r="E904">
            <v>0</v>
          </cell>
        </row>
        <row r="905">
          <cell r="A905">
            <v>2130318</v>
          </cell>
          <cell r="B905" t="str">
            <v>国际河流治理与管理</v>
          </cell>
          <cell r="C905">
            <v>0</v>
          </cell>
          <cell r="D905">
            <v>0</v>
          </cell>
          <cell r="E905">
            <v>0</v>
          </cell>
        </row>
        <row r="906">
          <cell r="A906">
            <v>2130319</v>
          </cell>
          <cell r="B906" t="str">
            <v>江河湖库水系综合整治</v>
          </cell>
          <cell r="C906">
            <v>0</v>
          </cell>
          <cell r="D906">
            <v>0</v>
          </cell>
          <cell r="E906">
            <v>0</v>
          </cell>
        </row>
        <row r="907">
          <cell r="A907">
            <v>2130321</v>
          </cell>
          <cell r="B907" t="str">
            <v>大中型水库移民后期扶持专项支出</v>
          </cell>
          <cell r="C907">
            <v>0</v>
          </cell>
          <cell r="D907">
            <v>561</v>
          </cell>
          <cell r="E907">
            <v>193</v>
          </cell>
        </row>
        <row r="908">
          <cell r="A908">
            <v>2130322</v>
          </cell>
          <cell r="B908" t="str">
            <v>水利安全监督</v>
          </cell>
          <cell r="C908">
            <v>0</v>
          </cell>
          <cell r="D908">
            <v>0</v>
          </cell>
          <cell r="E908">
            <v>0</v>
          </cell>
        </row>
        <row r="909">
          <cell r="A909">
            <v>2130333</v>
          </cell>
          <cell r="B909" t="str">
            <v>信息管理</v>
          </cell>
          <cell r="C909">
            <v>0</v>
          </cell>
          <cell r="D909">
            <v>0</v>
          </cell>
          <cell r="E909">
            <v>0</v>
          </cell>
        </row>
        <row r="910">
          <cell r="A910">
            <v>2130334</v>
          </cell>
          <cell r="B910" t="str">
            <v>水利建设征地及移民支出</v>
          </cell>
          <cell r="C910">
            <v>0</v>
          </cell>
          <cell r="D910">
            <v>0</v>
          </cell>
          <cell r="E910">
            <v>0</v>
          </cell>
        </row>
        <row r="911">
          <cell r="A911">
            <v>2130335</v>
          </cell>
          <cell r="B911" t="str">
            <v>农村供水</v>
          </cell>
          <cell r="C911">
            <v>0</v>
          </cell>
          <cell r="D911">
            <v>0</v>
          </cell>
          <cell r="E911">
            <v>203</v>
          </cell>
        </row>
        <row r="912">
          <cell r="A912">
            <v>2130336</v>
          </cell>
          <cell r="B912" t="str">
            <v>南水北调工程建设</v>
          </cell>
          <cell r="C912">
            <v>0</v>
          </cell>
          <cell r="D912">
            <v>0</v>
          </cell>
          <cell r="E912">
            <v>0</v>
          </cell>
        </row>
        <row r="913">
          <cell r="A913">
            <v>2130337</v>
          </cell>
          <cell r="B913" t="str">
            <v>南水北调工程管理</v>
          </cell>
          <cell r="C913">
            <v>0</v>
          </cell>
          <cell r="D913">
            <v>0</v>
          </cell>
          <cell r="E913">
            <v>0</v>
          </cell>
        </row>
        <row r="914">
          <cell r="A914">
            <v>2130399</v>
          </cell>
          <cell r="B914" t="str">
            <v>其他水利支出</v>
          </cell>
          <cell r="C914">
            <v>1900</v>
          </cell>
          <cell r="D914">
            <v>1175</v>
          </cell>
          <cell r="E914">
            <v>1127</v>
          </cell>
        </row>
        <row r="915">
          <cell r="A915">
            <v>21305</v>
          </cell>
          <cell r="B915" t="str">
            <v>巩固脱贫攻坚成果衔接乡村振兴</v>
          </cell>
          <cell r="C915">
            <v>16797</v>
          </cell>
          <cell r="D915">
            <v>3413</v>
          </cell>
          <cell r="E915">
            <v>13576</v>
          </cell>
        </row>
        <row r="916">
          <cell r="A916">
            <v>2130501</v>
          </cell>
          <cell r="B916" t="str">
            <v>行政运行</v>
          </cell>
          <cell r="C916">
            <v>205</v>
          </cell>
          <cell r="D916">
            <v>214</v>
          </cell>
          <cell r="E916">
            <v>77</v>
          </cell>
        </row>
        <row r="917">
          <cell r="A917">
            <v>2130502</v>
          </cell>
          <cell r="B917" t="str">
            <v>一般行政管理事务</v>
          </cell>
          <cell r="C917">
            <v>0</v>
          </cell>
          <cell r="D917">
            <v>0</v>
          </cell>
          <cell r="E917">
            <v>0</v>
          </cell>
        </row>
        <row r="918">
          <cell r="A918">
            <v>2130503</v>
          </cell>
          <cell r="B918" t="str">
            <v>机关服务</v>
          </cell>
          <cell r="C918">
            <v>0</v>
          </cell>
          <cell r="D918">
            <v>0</v>
          </cell>
          <cell r="E918">
            <v>0</v>
          </cell>
        </row>
        <row r="919">
          <cell r="A919">
            <v>2130504</v>
          </cell>
          <cell r="B919" t="str">
            <v>农村基础设施建设</v>
          </cell>
          <cell r="C919">
            <v>9428</v>
          </cell>
          <cell r="D919">
            <v>1125</v>
          </cell>
          <cell r="E919">
            <v>5972</v>
          </cell>
        </row>
        <row r="920">
          <cell r="A920">
            <v>2130505</v>
          </cell>
          <cell r="B920" t="str">
            <v>生产发展</v>
          </cell>
          <cell r="C920">
            <v>5061</v>
          </cell>
          <cell r="D920">
            <v>1106</v>
          </cell>
          <cell r="E920">
            <v>5010</v>
          </cell>
        </row>
        <row r="921">
          <cell r="A921">
            <v>2130506</v>
          </cell>
          <cell r="B921" t="str">
            <v>社会发展</v>
          </cell>
          <cell r="C921">
            <v>270</v>
          </cell>
          <cell r="D921">
            <v>220</v>
          </cell>
          <cell r="E921">
            <v>373</v>
          </cell>
        </row>
        <row r="922">
          <cell r="A922">
            <v>2130507</v>
          </cell>
          <cell r="B922" t="str">
            <v>贷款奖补和贴息</v>
          </cell>
          <cell r="C922">
            <v>200</v>
          </cell>
          <cell r="D922">
            <v>40</v>
          </cell>
          <cell r="E922">
            <v>203</v>
          </cell>
        </row>
        <row r="923">
          <cell r="A923">
            <v>2130508</v>
          </cell>
          <cell r="B923" t="str">
            <v>“三西”农业建设专项补助</v>
          </cell>
          <cell r="C923">
            <v>0</v>
          </cell>
          <cell r="D923">
            <v>0</v>
          </cell>
          <cell r="E923">
            <v>0</v>
          </cell>
        </row>
        <row r="924">
          <cell r="A924">
            <v>2130550</v>
          </cell>
          <cell r="B924" t="str">
            <v>事业运行</v>
          </cell>
          <cell r="C924">
            <v>0</v>
          </cell>
          <cell r="D924">
            <v>0</v>
          </cell>
          <cell r="E924">
            <v>0</v>
          </cell>
        </row>
        <row r="925">
          <cell r="A925">
            <v>2130599</v>
          </cell>
          <cell r="B925" t="str">
            <v>其他巩固脱贫攻坚成果衔接乡村振兴支出</v>
          </cell>
          <cell r="C925">
            <v>1633</v>
          </cell>
          <cell r="D925">
            <v>708</v>
          </cell>
          <cell r="E925">
            <v>1941</v>
          </cell>
        </row>
        <row r="926">
          <cell r="A926">
            <v>21307</v>
          </cell>
          <cell r="B926" t="str">
            <v>农村综合改革</v>
          </cell>
          <cell r="C926">
            <v>5446</v>
          </cell>
          <cell r="D926">
            <v>7951</v>
          </cell>
          <cell r="E926">
            <v>6817</v>
          </cell>
        </row>
        <row r="927">
          <cell r="A927">
            <v>2130701</v>
          </cell>
          <cell r="B927" t="str">
            <v>对村级公益事业建设的补助</v>
          </cell>
          <cell r="C927">
            <v>516</v>
          </cell>
          <cell r="D927">
            <v>1563</v>
          </cell>
          <cell r="E927">
            <v>763</v>
          </cell>
        </row>
        <row r="928">
          <cell r="A928">
            <v>2130704</v>
          </cell>
          <cell r="B928" t="str">
            <v>国有农场办社会职能改革补助</v>
          </cell>
          <cell r="C928">
            <v>0</v>
          </cell>
          <cell r="D928">
            <v>0</v>
          </cell>
          <cell r="E928">
            <v>0</v>
          </cell>
        </row>
        <row r="929">
          <cell r="A929">
            <v>2130705</v>
          </cell>
          <cell r="B929" t="str">
            <v>对村民委员会和村党支部的补助</v>
          </cell>
          <cell r="C929">
            <v>2909</v>
          </cell>
          <cell r="D929">
            <v>3779</v>
          </cell>
          <cell r="E929">
            <v>3756</v>
          </cell>
        </row>
        <row r="930">
          <cell r="A930">
            <v>2130706</v>
          </cell>
          <cell r="B930" t="str">
            <v>对村集体经济组织的补助</v>
          </cell>
          <cell r="C930">
            <v>2021</v>
          </cell>
          <cell r="D930">
            <v>2109</v>
          </cell>
          <cell r="E930">
            <v>2048</v>
          </cell>
        </row>
        <row r="931">
          <cell r="A931">
            <v>2130707</v>
          </cell>
          <cell r="B931" t="str">
            <v>农村综合改革示范试点补助</v>
          </cell>
          <cell r="C931">
            <v>0</v>
          </cell>
          <cell r="D931">
            <v>500</v>
          </cell>
          <cell r="E931">
            <v>250</v>
          </cell>
        </row>
        <row r="932">
          <cell r="A932">
            <v>2130799</v>
          </cell>
          <cell r="B932" t="str">
            <v>其他农村综合改革支出</v>
          </cell>
          <cell r="C932">
            <v>0</v>
          </cell>
          <cell r="D932">
            <v>0</v>
          </cell>
          <cell r="E932">
            <v>0</v>
          </cell>
        </row>
        <row r="933">
          <cell r="A933">
            <v>21308</v>
          </cell>
          <cell r="B933" t="str">
            <v>普惠金融发展支出</v>
          </cell>
          <cell r="C933">
            <v>3347</v>
          </cell>
          <cell r="D933">
            <v>3002</v>
          </cell>
          <cell r="E933">
            <v>2189</v>
          </cell>
        </row>
        <row r="934">
          <cell r="A934">
            <v>2130801</v>
          </cell>
          <cell r="B934" t="str">
            <v>支持农村金融机构</v>
          </cell>
          <cell r="C934">
            <v>0</v>
          </cell>
          <cell r="D934">
            <v>0</v>
          </cell>
          <cell r="E934">
            <v>0</v>
          </cell>
        </row>
        <row r="935">
          <cell r="A935">
            <v>2130803</v>
          </cell>
          <cell r="B935" t="str">
            <v>农业保险保费补贴</v>
          </cell>
          <cell r="C935">
            <v>1291</v>
          </cell>
          <cell r="D935">
            <v>1813</v>
          </cell>
          <cell r="E935">
            <v>990</v>
          </cell>
        </row>
        <row r="936">
          <cell r="A936">
            <v>2130804</v>
          </cell>
          <cell r="B936" t="str">
            <v>创业担保贷款贴息及奖补</v>
          </cell>
          <cell r="C936">
            <v>2046</v>
          </cell>
          <cell r="D936">
            <v>1149</v>
          </cell>
          <cell r="E936">
            <v>1199</v>
          </cell>
        </row>
        <row r="937">
          <cell r="A937">
            <v>2130805</v>
          </cell>
          <cell r="B937" t="str">
            <v>补充创业担保贷款基金</v>
          </cell>
          <cell r="C937">
            <v>0</v>
          </cell>
          <cell r="D937">
            <v>0</v>
          </cell>
          <cell r="E937">
            <v>0</v>
          </cell>
        </row>
        <row r="938">
          <cell r="A938">
            <v>2130899</v>
          </cell>
          <cell r="B938" t="str">
            <v>其他普惠金融发展支出</v>
          </cell>
          <cell r="C938">
            <v>10</v>
          </cell>
          <cell r="D938">
            <v>40</v>
          </cell>
          <cell r="E938">
            <v>0</v>
          </cell>
        </row>
        <row r="939">
          <cell r="A939">
            <v>21309</v>
          </cell>
          <cell r="B939" t="str">
            <v>目标价格补贴</v>
          </cell>
          <cell r="C939">
            <v>0</v>
          </cell>
          <cell r="D939">
            <v>0</v>
          </cell>
          <cell r="E939">
            <v>0</v>
          </cell>
        </row>
        <row r="940">
          <cell r="A940">
            <v>2130901</v>
          </cell>
          <cell r="B940" t="str">
            <v>棉花目标价格补贴</v>
          </cell>
          <cell r="C940">
            <v>0</v>
          </cell>
          <cell r="D940">
            <v>0</v>
          </cell>
          <cell r="E940">
            <v>0</v>
          </cell>
        </row>
        <row r="941">
          <cell r="A941">
            <v>2130999</v>
          </cell>
          <cell r="B941" t="str">
            <v>其他目标价格补贴</v>
          </cell>
          <cell r="C941">
            <v>0</v>
          </cell>
          <cell r="D941">
            <v>0</v>
          </cell>
          <cell r="E941">
            <v>0</v>
          </cell>
        </row>
        <row r="942">
          <cell r="A942">
            <v>21399</v>
          </cell>
          <cell r="B942" t="str">
            <v>其他农林水支出</v>
          </cell>
          <cell r="C942">
            <v>232</v>
          </cell>
          <cell r="D942">
            <v>12</v>
          </cell>
          <cell r="E942">
            <v>84</v>
          </cell>
        </row>
        <row r="943">
          <cell r="A943">
            <v>2139901</v>
          </cell>
          <cell r="B943" t="str">
            <v>化解其他公益性乡村债务支出</v>
          </cell>
          <cell r="C943">
            <v>0</v>
          </cell>
          <cell r="D943">
            <v>0</v>
          </cell>
          <cell r="E943">
            <v>0</v>
          </cell>
        </row>
        <row r="944">
          <cell r="A944">
            <v>2139999</v>
          </cell>
          <cell r="B944" t="str">
            <v>其他农林水支出</v>
          </cell>
          <cell r="C944">
            <v>232</v>
          </cell>
          <cell r="D944">
            <v>12</v>
          </cell>
          <cell r="E944">
            <v>84</v>
          </cell>
        </row>
        <row r="945">
          <cell r="A945">
            <v>214</v>
          </cell>
          <cell r="B945" t="str">
            <v>十三、交通运输支出</v>
          </cell>
          <cell r="C945">
            <v>6180</v>
          </cell>
          <cell r="D945">
            <v>4948</v>
          </cell>
          <cell r="E945">
            <v>10262</v>
          </cell>
        </row>
        <row r="946">
          <cell r="A946">
            <v>21401</v>
          </cell>
          <cell r="B946" t="str">
            <v>公路水路运输</v>
          </cell>
          <cell r="C946">
            <v>2755</v>
          </cell>
          <cell r="D946">
            <v>4108</v>
          </cell>
          <cell r="E946">
            <v>10378</v>
          </cell>
        </row>
        <row r="947">
          <cell r="A947">
            <v>2140101</v>
          </cell>
          <cell r="B947" t="str">
            <v>行政运行</v>
          </cell>
          <cell r="C947">
            <v>491</v>
          </cell>
          <cell r="D947">
            <v>489</v>
          </cell>
          <cell r="E947">
            <v>488</v>
          </cell>
        </row>
        <row r="948">
          <cell r="A948">
            <v>2140102</v>
          </cell>
          <cell r="B948" t="str">
            <v>一般行政管理事务</v>
          </cell>
          <cell r="C948">
            <v>0</v>
          </cell>
          <cell r="D948">
            <v>0</v>
          </cell>
          <cell r="E948">
            <v>0</v>
          </cell>
        </row>
        <row r="949">
          <cell r="A949">
            <v>2140103</v>
          </cell>
          <cell r="B949" t="str">
            <v>机关服务</v>
          </cell>
          <cell r="C949">
            <v>0</v>
          </cell>
          <cell r="D949">
            <v>0</v>
          </cell>
          <cell r="E949">
            <v>0</v>
          </cell>
        </row>
        <row r="950">
          <cell r="A950">
            <v>2140104</v>
          </cell>
          <cell r="B950" t="str">
            <v>公路建设</v>
          </cell>
          <cell r="C950">
            <v>0</v>
          </cell>
          <cell r="D950">
            <v>2375</v>
          </cell>
          <cell r="E950">
            <v>1640</v>
          </cell>
        </row>
        <row r="951">
          <cell r="A951">
            <v>2140106</v>
          </cell>
          <cell r="B951" t="str">
            <v>公路养护</v>
          </cell>
          <cell r="C951">
            <v>1962</v>
          </cell>
          <cell r="D951">
            <v>1014</v>
          </cell>
          <cell r="E951">
            <v>8250</v>
          </cell>
        </row>
        <row r="952">
          <cell r="A952">
            <v>2140109</v>
          </cell>
          <cell r="B952" t="str">
            <v>交通运输信息化建设</v>
          </cell>
          <cell r="C952">
            <v>0</v>
          </cell>
          <cell r="D952">
            <v>0</v>
          </cell>
          <cell r="E952">
            <v>0</v>
          </cell>
        </row>
        <row r="953">
          <cell r="A953">
            <v>2140110</v>
          </cell>
          <cell r="B953" t="str">
            <v>公路和运输安全</v>
          </cell>
          <cell r="C953">
            <v>297</v>
          </cell>
          <cell r="D953">
            <v>225</v>
          </cell>
          <cell r="E953">
            <v>0</v>
          </cell>
        </row>
        <row r="954">
          <cell r="A954">
            <v>2140111</v>
          </cell>
          <cell r="B954" t="str">
            <v>公路还贷专项</v>
          </cell>
          <cell r="C954">
            <v>0</v>
          </cell>
          <cell r="D954">
            <v>0</v>
          </cell>
        </row>
        <row r="955">
          <cell r="A955">
            <v>2140112</v>
          </cell>
          <cell r="B955" t="str">
            <v>公路运输管理</v>
          </cell>
          <cell r="C955">
            <v>0</v>
          </cell>
          <cell r="D955">
            <v>0</v>
          </cell>
          <cell r="E955">
            <v>0</v>
          </cell>
        </row>
        <row r="956">
          <cell r="A956">
            <v>2140114</v>
          </cell>
          <cell r="B956" t="str">
            <v>公路和运输技术标准化建设</v>
          </cell>
          <cell r="C956">
            <v>0</v>
          </cell>
          <cell r="D956">
            <v>0</v>
          </cell>
          <cell r="E956">
            <v>0</v>
          </cell>
        </row>
        <row r="957">
          <cell r="A957">
            <v>2140122</v>
          </cell>
          <cell r="B957" t="str">
            <v>水运建设★</v>
          </cell>
          <cell r="C957">
            <v>0</v>
          </cell>
          <cell r="D957">
            <v>0</v>
          </cell>
          <cell r="E957">
            <v>0</v>
          </cell>
        </row>
        <row r="958">
          <cell r="A958">
            <v>2140123</v>
          </cell>
          <cell r="B958" t="str">
            <v>航道维护</v>
          </cell>
          <cell r="C958">
            <v>0</v>
          </cell>
          <cell r="D958">
            <v>0</v>
          </cell>
          <cell r="E958">
            <v>0</v>
          </cell>
        </row>
        <row r="959">
          <cell r="A959">
            <v>2140127</v>
          </cell>
          <cell r="B959" t="str">
            <v>船舶检验</v>
          </cell>
          <cell r="C959">
            <v>0</v>
          </cell>
          <cell r="D959">
            <v>0</v>
          </cell>
          <cell r="E959">
            <v>0</v>
          </cell>
        </row>
        <row r="960">
          <cell r="A960">
            <v>2140128</v>
          </cell>
          <cell r="B960" t="str">
            <v>救助打捞</v>
          </cell>
          <cell r="C960">
            <v>0</v>
          </cell>
          <cell r="D960">
            <v>0</v>
          </cell>
          <cell r="E960">
            <v>0</v>
          </cell>
        </row>
        <row r="961">
          <cell r="A961">
            <v>2140129</v>
          </cell>
          <cell r="B961" t="str">
            <v>内河运输</v>
          </cell>
          <cell r="C961">
            <v>0</v>
          </cell>
          <cell r="D961">
            <v>0</v>
          </cell>
          <cell r="E961">
            <v>0</v>
          </cell>
        </row>
        <row r="962">
          <cell r="A962">
            <v>2140130</v>
          </cell>
          <cell r="B962" t="str">
            <v>远洋运输</v>
          </cell>
          <cell r="C962">
            <v>0</v>
          </cell>
          <cell r="D962">
            <v>0</v>
          </cell>
          <cell r="E962">
            <v>0</v>
          </cell>
        </row>
        <row r="963">
          <cell r="A963">
            <v>2140131</v>
          </cell>
          <cell r="B963" t="str">
            <v>海事管理</v>
          </cell>
          <cell r="C963">
            <v>0</v>
          </cell>
          <cell r="D963">
            <v>0</v>
          </cell>
          <cell r="E963">
            <v>0</v>
          </cell>
        </row>
        <row r="964">
          <cell r="A964">
            <v>2140133</v>
          </cell>
          <cell r="B964" t="str">
            <v>航标事业发展支出</v>
          </cell>
          <cell r="C964">
            <v>0</v>
          </cell>
          <cell r="D964">
            <v>0</v>
          </cell>
          <cell r="E964">
            <v>0</v>
          </cell>
        </row>
        <row r="965">
          <cell r="A965">
            <v>2140136</v>
          </cell>
          <cell r="B965" t="str">
            <v>水路运输管理支出</v>
          </cell>
          <cell r="C965">
            <v>5</v>
          </cell>
          <cell r="D965">
            <v>5</v>
          </cell>
          <cell r="E965">
            <v>0</v>
          </cell>
        </row>
        <row r="966">
          <cell r="A966">
            <v>2140138</v>
          </cell>
          <cell r="B966" t="str">
            <v>口岸建设</v>
          </cell>
          <cell r="C966">
            <v>0</v>
          </cell>
          <cell r="D966">
            <v>0</v>
          </cell>
          <cell r="E966">
            <v>0</v>
          </cell>
        </row>
        <row r="967">
          <cell r="A967">
            <v>2140199</v>
          </cell>
          <cell r="B967" t="str">
            <v>其他公路水路运输支出</v>
          </cell>
          <cell r="C967">
            <v>0</v>
          </cell>
          <cell r="D967">
            <v>0</v>
          </cell>
          <cell r="E967">
            <v>0</v>
          </cell>
        </row>
        <row r="968">
          <cell r="A968">
            <v>21402</v>
          </cell>
          <cell r="B968" t="str">
            <v>铁路运输</v>
          </cell>
          <cell r="C968">
            <v>0</v>
          </cell>
          <cell r="D968">
            <v>0</v>
          </cell>
          <cell r="E968">
            <v>0</v>
          </cell>
        </row>
        <row r="969">
          <cell r="A969">
            <v>2140201</v>
          </cell>
          <cell r="B969" t="str">
            <v>行政运行</v>
          </cell>
          <cell r="C969">
            <v>0</v>
          </cell>
          <cell r="D969">
            <v>0</v>
          </cell>
          <cell r="E969">
            <v>0</v>
          </cell>
        </row>
        <row r="970">
          <cell r="A970">
            <v>2140202</v>
          </cell>
          <cell r="B970" t="str">
            <v>一般行政管理事务</v>
          </cell>
          <cell r="C970">
            <v>0</v>
          </cell>
          <cell r="D970">
            <v>0</v>
          </cell>
          <cell r="E970">
            <v>0</v>
          </cell>
        </row>
        <row r="971">
          <cell r="A971">
            <v>2140203</v>
          </cell>
          <cell r="B971" t="str">
            <v>机关服务</v>
          </cell>
          <cell r="C971">
            <v>0</v>
          </cell>
          <cell r="D971">
            <v>0</v>
          </cell>
          <cell r="E971">
            <v>0</v>
          </cell>
        </row>
        <row r="972">
          <cell r="A972">
            <v>2140204</v>
          </cell>
          <cell r="B972" t="str">
            <v>铁路路网建设</v>
          </cell>
          <cell r="C972">
            <v>0</v>
          </cell>
          <cell r="D972">
            <v>0</v>
          </cell>
          <cell r="E972">
            <v>0</v>
          </cell>
        </row>
        <row r="973">
          <cell r="A973">
            <v>2140205</v>
          </cell>
          <cell r="B973" t="str">
            <v>铁路还贷专项</v>
          </cell>
          <cell r="C973">
            <v>0</v>
          </cell>
          <cell r="D973">
            <v>0</v>
          </cell>
          <cell r="E973">
            <v>0</v>
          </cell>
        </row>
        <row r="974">
          <cell r="A974">
            <v>2140206</v>
          </cell>
          <cell r="B974" t="str">
            <v>铁路安全</v>
          </cell>
          <cell r="C974">
            <v>0</v>
          </cell>
          <cell r="D974">
            <v>0</v>
          </cell>
          <cell r="E974">
            <v>0</v>
          </cell>
        </row>
        <row r="975">
          <cell r="A975">
            <v>2140207</v>
          </cell>
          <cell r="B975" t="str">
            <v>铁路专项运输</v>
          </cell>
          <cell r="C975">
            <v>0</v>
          </cell>
          <cell r="D975">
            <v>0</v>
          </cell>
          <cell r="E975">
            <v>0</v>
          </cell>
        </row>
        <row r="976">
          <cell r="A976">
            <v>2140208</v>
          </cell>
          <cell r="B976" t="str">
            <v>行业监管</v>
          </cell>
          <cell r="C976">
            <v>0</v>
          </cell>
          <cell r="D976">
            <v>0</v>
          </cell>
          <cell r="E976">
            <v>0</v>
          </cell>
        </row>
        <row r="977">
          <cell r="A977">
            <v>2140299</v>
          </cell>
          <cell r="B977" t="str">
            <v>其他铁路运输支出</v>
          </cell>
          <cell r="C977">
            <v>0</v>
          </cell>
          <cell r="D977">
            <v>0</v>
          </cell>
          <cell r="E977">
            <v>0</v>
          </cell>
        </row>
        <row r="978">
          <cell r="A978">
            <v>21403</v>
          </cell>
          <cell r="B978" t="str">
            <v>民用航空运输</v>
          </cell>
          <cell r="C978">
            <v>0</v>
          </cell>
          <cell r="D978">
            <v>0</v>
          </cell>
          <cell r="E978">
            <v>0</v>
          </cell>
        </row>
        <row r="979">
          <cell r="A979">
            <v>2140301</v>
          </cell>
          <cell r="B979" t="str">
            <v>行政运行</v>
          </cell>
          <cell r="C979">
            <v>0</v>
          </cell>
          <cell r="D979">
            <v>0</v>
          </cell>
          <cell r="E979">
            <v>0</v>
          </cell>
        </row>
        <row r="980">
          <cell r="A980">
            <v>2140302</v>
          </cell>
          <cell r="B980" t="str">
            <v>一般行政管理事务</v>
          </cell>
          <cell r="C980">
            <v>0</v>
          </cell>
          <cell r="D980">
            <v>0</v>
          </cell>
          <cell r="E980">
            <v>0</v>
          </cell>
        </row>
        <row r="981">
          <cell r="A981">
            <v>2140303</v>
          </cell>
          <cell r="B981" t="str">
            <v>机关服务</v>
          </cell>
          <cell r="C981">
            <v>0</v>
          </cell>
          <cell r="D981">
            <v>0</v>
          </cell>
          <cell r="E981">
            <v>0</v>
          </cell>
        </row>
        <row r="982">
          <cell r="A982">
            <v>2140304</v>
          </cell>
          <cell r="B982" t="str">
            <v>机场建设</v>
          </cell>
          <cell r="C982">
            <v>0</v>
          </cell>
          <cell r="D982">
            <v>0</v>
          </cell>
          <cell r="E982">
            <v>0</v>
          </cell>
        </row>
        <row r="983">
          <cell r="A983">
            <v>2140305</v>
          </cell>
          <cell r="B983" t="str">
            <v>空管系统建设</v>
          </cell>
          <cell r="C983">
            <v>0</v>
          </cell>
          <cell r="D983">
            <v>0</v>
          </cell>
          <cell r="E983">
            <v>0</v>
          </cell>
        </row>
        <row r="984">
          <cell r="A984">
            <v>2140306</v>
          </cell>
          <cell r="B984" t="str">
            <v>民航还贷专项支出</v>
          </cell>
          <cell r="C984">
            <v>0</v>
          </cell>
          <cell r="D984">
            <v>0</v>
          </cell>
          <cell r="E984">
            <v>0</v>
          </cell>
        </row>
        <row r="985">
          <cell r="A985">
            <v>2140307</v>
          </cell>
          <cell r="B985" t="str">
            <v>民用航空安全</v>
          </cell>
          <cell r="C985">
            <v>0</v>
          </cell>
          <cell r="D985">
            <v>0</v>
          </cell>
          <cell r="E985">
            <v>0</v>
          </cell>
        </row>
        <row r="986">
          <cell r="A986">
            <v>2140308</v>
          </cell>
          <cell r="B986" t="str">
            <v>民航专项运输</v>
          </cell>
          <cell r="C986">
            <v>0</v>
          </cell>
          <cell r="D986">
            <v>0</v>
          </cell>
          <cell r="E986">
            <v>0</v>
          </cell>
        </row>
        <row r="987">
          <cell r="A987">
            <v>2140399</v>
          </cell>
          <cell r="B987" t="str">
            <v>其他民用航空运输支出</v>
          </cell>
          <cell r="C987">
            <v>0</v>
          </cell>
          <cell r="D987">
            <v>0</v>
          </cell>
          <cell r="E987">
            <v>0</v>
          </cell>
        </row>
        <row r="988">
          <cell r="A988">
            <v>21405</v>
          </cell>
          <cell r="B988" t="str">
            <v>邮政业支出</v>
          </cell>
          <cell r="C988">
            <v>0</v>
          </cell>
          <cell r="D988">
            <v>0</v>
          </cell>
          <cell r="E988">
            <v>0</v>
          </cell>
        </row>
        <row r="989">
          <cell r="A989">
            <v>2140501</v>
          </cell>
          <cell r="B989" t="str">
            <v>行政运行</v>
          </cell>
          <cell r="C989">
            <v>0</v>
          </cell>
          <cell r="D989">
            <v>0</v>
          </cell>
          <cell r="E989">
            <v>0</v>
          </cell>
        </row>
        <row r="990">
          <cell r="A990">
            <v>2140502</v>
          </cell>
          <cell r="B990" t="str">
            <v>一般行政管理事务</v>
          </cell>
          <cell r="C990">
            <v>0</v>
          </cell>
          <cell r="D990">
            <v>0</v>
          </cell>
          <cell r="E990">
            <v>0</v>
          </cell>
        </row>
        <row r="991">
          <cell r="A991">
            <v>2140503</v>
          </cell>
          <cell r="B991" t="str">
            <v>机关服务</v>
          </cell>
          <cell r="C991">
            <v>0</v>
          </cell>
          <cell r="D991">
            <v>0</v>
          </cell>
          <cell r="E991">
            <v>0</v>
          </cell>
        </row>
        <row r="992">
          <cell r="A992">
            <v>2140504</v>
          </cell>
          <cell r="B992" t="str">
            <v>行业监管</v>
          </cell>
          <cell r="C992">
            <v>0</v>
          </cell>
          <cell r="D992">
            <v>0</v>
          </cell>
          <cell r="E992">
            <v>0</v>
          </cell>
        </row>
        <row r="993">
          <cell r="A993">
            <v>2140505</v>
          </cell>
          <cell r="B993" t="str">
            <v>邮政普遍服务与特殊服务</v>
          </cell>
          <cell r="C993">
            <v>0</v>
          </cell>
          <cell r="D993">
            <v>0</v>
          </cell>
          <cell r="E993">
            <v>0</v>
          </cell>
        </row>
        <row r="994">
          <cell r="A994">
            <v>2140599</v>
          </cell>
          <cell r="B994" t="str">
            <v>其他邮政业支出</v>
          </cell>
          <cell r="C994">
            <v>0</v>
          </cell>
          <cell r="D994">
            <v>0</v>
          </cell>
          <cell r="E994">
            <v>0</v>
          </cell>
        </row>
        <row r="995">
          <cell r="A995">
            <v>21406</v>
          </cell>
          <cell r="B995" t="str">
            <v>车辆购置税支出●</v>
          </cell>
          <cell r="C995">
            <v>2133</v>
          </cell>
          <cell r="D995">
            <v>0</v>
          </cell>
          <cell r="E995">
            <v>0</v>
          </cell>
        </row>
        <row r="996">
          <cell r="A996">
            <v>2140601</v>
          </cell>
          <cell r="B996" t="str">
            <v>车辆购置税用于公路等基础设施建设支出●</v>
          </cell>
          <cell r="C996">
            <v>2133</v>
          </cell>
          <cell r="D996">
            <v>0</v>
          </cell>
        </row>
        <row r="997">
          <cell r="A997">
            <v>2140602</v>
          </cell>
          <cell r="B997" t="str">
            <v>车辆购置税用于农村公路建设支出●</v>
          </cell>
          <cell r="C997">
            <v>0</v>
          </cell>
          <cell r="D997">
            <v>0</v>
          </cell>
        </row>
        <row r="998">
          <cell r="A998">
            <v>2140603</v>
          </cell>
          <cell r="B998" t="str">
            <v>车辆购置税用于老旧汽车报废更新补贴●</v>
          </cell>
          <cell r="C998">
            <v>0</v>
          </cell>
          <cell r="D998">
            <v>0</v>
          </cell>
        </row>
        <row r="999">
          <cell r="A999">
            <v>2140699</v>
          </cell>
          <cell r="B999" t="str">
            <v>车辆购置税其他支出●</v>
          </cell>
          <cell r="C999">
            <v>0</v>
          </cell>
          <cell r="D999">
            <v>0</v>
          </cell>
        </row>
        <row r="1000">
          <cell r="A1000">
            <v>21499</v>
          </cell>
          <cell r="B1000" t="str">
            <v>其他交通运输支出</v>
          </cell>
          <cell r="C1000">
            <v>1292</v>
          </cell>
          <cell r="D1000">
            <v>840</v>
          </cell>
          <cell r="E1000">
            <v>-116</v>
          </cell>
        </row>
        <row r="1001">
          <cell r="A1001">
            <v>2149901</v>
          </cell>
          <cell r="B1001" t="str">
            <v>公共交通运营补助</v>
          </cell>
          <cell r="C1001">
            <v>297</v>
          </cell>
          <cell r="D1001">
            <v>310</v>
          </cell>
          <cell r="E1001">
            <v>-116</v>
          </cell>
        </row>
        <row r="1002">
          <cell r="A1002">
            <v>2149999</v>
          </cell>
          <cell r="B1002" t="str">
            <v>其他交通运输支出</v>
          </cell>
          <cell r="C1002">
            <v>995</v>
          </cell>
          <cell r="D1002">
            <v>530</v>
          </cell>
          <cell r="E1002">
            <v>0</v>
          </cell>
        </row>
        <row r="1003">
          <cell r="A1003">
            <v>215</v>
          </cell>
          <cell r="B1003" t="str">
            <v>十四、资源勘探工业信息等支出</v>
          </cell>
          <cell r="C1003">
            <v>1836</v>
          </cell>
          <cell r="D1003">
            <v>1837</v>
          </cell>
          <cell r="E1003">
            <v>753</v>
          </cell>
        </row>
        <row r="1004">
          <cell r="A1004">
            <v>21501</v>
          </cell>
          <cell r="B1004" t="str">
            <v>资源勘探开发</v>
          </cell>
          <cell r="C1004">
            <v>0</v>
          </cell>
          <cell r="D1004">
            <v>0</v>
          </cell>
          <cell r="E1004">
            <v>0</v>
          </cell>
        </row>
        <row r="1005">
          <cell r="A1005">
            <v>2150101</v>
          </cell>
          <cell r="B1005" t="str">
            <v>行政运行</v>
          </cell>
          <cell r="C1005">
            <v>0</v>
          </cell>
          <cell r="D1005">
            <v>0</v>
          </cell>
          <cell r="E1005">
            <v>0</v>
          </cell>
        </row>
        <row r="1006">
          <cell r="A1006">
            <v>2150102</v>
          </cell>
          <cell r="B1006" t="str">
            <v>一般行政管理事务</v>
          </cell>
          <cell r="C1006">
            <v>0</v>
          </cell>
          <cell r="D1006">
            <v>0</v>
          </cell>
          <cell r="E1006">
            <v>0</v>
          </cell>
        </row>
        <row r="1007">
          <cell r="A1007">
            <v>2150103</v>
          </cell>
          <cell r="B1007" t="str">
            <v>机关服务</v>
          </cell>
          <cell r="C1007">
            <v>0</v>
          </cell>
          <cell r="D1007">
            <v>0</v>
          </cell>
          <cell r="E1007">
            <v>0</v>
          </cell>
        </row>
        <row r="1008">
          <cell r="A1008">
            <v>2150104</v>
          </cell>
          <cell r="B1008" t="str">
            <v>煤炭勘探开采和洗选</v>
          </cell>
          <cell r="C1008">
            <v>0</v>
          </cell>
          <cell r="D1008">
            <v>0</v>
          </cell>
          <cell r="E1008">
            <v>0</v>
          </cell>
        </row>
        <row r="1009">
          <cell r="A1009">
            <v>2150105</v>
          </cell>
          <cell r="B1009" t="str">
            <v>石油和天然气勘探开采</v>
          </cell>
          <cell r="C1009">
            <v>0</v>
          </cell>
          <cell r="D1009">
            <v>0</v>
          </cell>
          <cell r="E1009">
            <v>0</v>
          </cell>
        </row>
        <row r="1010">
          <cell r="A1010">
            <v>2150106</v>
          </cell>
          <cell r="B1010" t="str">
            <v>黑色金属矿勘探和采选</v>
          </cell>
          <cell r="C1010">
            <v>0</v>
          </cell>
          <cell r="D1010">
            <v>0</v>
          </cell>
          <cell r="E1010">
            <v>0</v>
          </cell>
        </row>
        <row r="1011">
          <cell r="A1011">
            <v>2150107</v>
          </cell>
          <cell r="B1011" t="str">
            <v>有色金属矿勘探和采选</v>
          </cell>
          <cell r="C1011">
            <v>0</v>
          </cell>
          <cell r="D1011">
            <v>0</v>
          </cell>
          <cell r="E1011">
            <v>0</v>
          </cell>
        </row>
        <row r="1012">
          <cell r="A1012">
            <v>2150108</v>
          </cell>
          <cell r="B1012" t="str">
            <v>非金属矿勘探和采选</v>
          </cell>
          <cell r="C1012">
            <v>0</v>
          </cell>
          <cell r="D1012">
            <v>0</v>
          </cell>
          <cell r="E1012">
            <v>0</v>
          </cell>
        </row>
        <row r="1013">
          <cell r="A1013">
            <v>2150199</v>
          </cell>
          <cell r="B1013" t="str">
            <v>其他资源勘探业支出</v>
          </cell>
          <cell r="C1013">
            <v>0</v>
          </cell>
          <cell r="D1013">
            <v>0</v>
          </cell>
          <cell r="E1013">
            <v>0</v>
          </cell>
        </row>
        <row r="1014">
          <cell r="A1014">
            <v>21502</v>
          </cell>
          <cell r="B1014" t="str">
            <v>制造业</v>
          </cell>
          <cell r="C1014">
            <v>0</v>
          </cell>
          <cell r="D1014">
            <v>0</v>
          </cell>
          <cell r="E1014">
            <v>0</v>
          </cell>
        </row>
        <row r="1015">
          <cell r="A1015">
            <v>2150201</v>
          </cell>
          <cell r="B1015" t="str">
            <v>行政运行</v>
          </cell>
          <cell r="C1015">
            <v>0</v>
          </cell>
          <cell r="D1015">
            <v>0</v>
          </cell>
          <cell r="E1015">
            <v>0</v>
          </cell>
        </row>
        <row r="1016">
          <cell r="A1016">
            <v>2150202</v>
          </cell>
          <cell r="B1016" t="str">
            <v>一般行政管理事务</v>
          </cell>
          <cell r="C1016">
            <v>0</v>
          </cell>
          <cell r="D1016">
            <v>0</v>
          </cell>
          <cell r="E1016">
            <v>0</v>
          </cell>
        </row>
        <row r="1017">
          <cell r="A1017">
            <v>2150203</v>
          </cell>
          <cell r="B1017" t="str">
            <v>机关服务</v>
          </cell>
          <cell r="C1017">
            <v>0</v>
          </cell>
          <cell r="D1017">
            <v>0</v>
          </cell>
          <cell r="E1017">
            <v>0</v>
          </cell>
        </row>
        <row r="1018">
          <cell r="A1018">
            <v>2150204</v>
          </cell>
          <cell r="B1018" t="str">
            <v>纺织业</v>
          </cell>
          <cell r="C1018">
            <v>0</v>
          </cell>
          <cell r="D1018">
            <v>0</v>
          </cell>
          <cell r="E1018">
            <v>0</v>
          </cell>
        </row>
        <row r="1019">
          <cell r="A1019">
            <v>2150205</v>
          </cell>
          <cell r="B1019" t="str">
            <v>医药制造业</v>
          </cell>
          <cell r="C1019">
            <v>0</v>
          </cell>
          <cell r="D1019">
            <v>0</v>
          </cell>
          <cell r="E1019">
            <v>0</v>
          </cell>
        </row>
        <row r="1020">
          <cell r="A1020">
            <v>2150206</v>
          </cell>
          <cell r="B1020" t="str">
            <v>非金属矿物制品业</v>
          </cell>
          <cell r="C1020">
            <v>0</v>
          </cell>
          <cell r="D1020">
            <v>0</v>
          </cell>
          <cell r="E1020">
            <v>0</v>
          </cell>
        </row>
        <row r="1021">
          <cell r="A1021">
            <v>2150207</v>
          </cell>
          <cell r="B1021" t="str">
            <v>通信设备、计算机及其他电子设备制造业</v>
          </cell>
          <cell r="C1021">
            <v>0</v>
          </cell>
          <cell r="D1021">
            <v>0</v>
          </cell>
          <cell r="E1021">
            <v>0</v>
          </cell>
        </row>
        <row r="1022">
          <cell r="A1022">
            <v>2150208</v>
          </cell>
          <cell r="B1022" t="str">
            <v>交通运输设备制造业</v>
          </cell>
          <cell r="C1022">
            <v>0</v>
          </cell>
          <cell r="D1022">
            <v>0</v>
          </cell>
          <cell r="E1022">
            <v>0</v>
          </cell>
        </row>
        <row r="1023">
          <cell r="A1023">
            <v>2150209</v>
          </cell>
          <cell r="B1023" t="str">
            <v>电气机械及器材制造业</v>
          </cell>
          <cell r="C1023">
            <v>0</v>
          </cell>
          <cell r="D1023">
            <v>0</v>
          </cell>
          <cell r="E1023">
            <v>0</v>
          </cell>
        </row>
        <row r="1024">
          <cell r="A1024">
            <v>2150210</v>
          </cell>
          <cell r="B1024" t="str">
            <v>工艺品及其他制造业</v>
          </cell>
          <cell r="C1024">
            <v>0</v>
          </cell>
          <cell r="D1024">
            <v>0</v>
          </cell>
          <cell r="E1024">
            <v>0</v>
          </cell>
        </row>
        <row r="1025">
          <cell r="A1025">
            <v>2150212</v>
          </cell>
          <cell r="B1025" t="str">
            <v>石油加工、炼焦及核燃料加工业</v>
          </cell>
          <cell r="C1025">
            <v>0</v>
          </cell>
          <cell r="D1025">
            <v>0</v>
          </cell>
          <cell r="E1025">
            <v>0</v>
          </cell>
        </row>
        <row r="1026">
          <cell r="A1026">
            <v>2150213</v>
          </cell>
          <cell r="B1026" t="str">
            <v>化学原料及化学制品制造业</v>
          </cell>
          <cell r="C1026">
            <v>0</v>
          </cell>
          <cell r="D1026">
            <v>0</v>
          </cell>
          <cell r="E1026">
            <v>0</v>
          </cell>
        </row>
        <row r="1027">
          <cell r="A1027">
            <v>2150214</v>
          </cell>
          <cell r="B1027" t="str">
            <v>黑色金属冶炼及压延加工业</v>
          </cell>
          <cell r="C1027">
            <v>0</v>
          </cell>
          <cell r="D1027">
            <v>0</v>
          </cell>
          <cell r="E1027">
            <v>0</v>
          </cell>
        </row>
        <row r="1028">
          <cell r="A1028">
            <v>2150215</v>
          </cell>
          <cell r="B1028" t="str">
            <v>有色金属冶炼及压延加工业</v>
          </cell>
          <cell r="C1028">
            <v>0</v>
          </cell>
          <cell r="D1028">
            <v>0</v>
          </cell>
          <cell r="E1028">
            <v>0</v>
          </cell>
        </row>
        <row r="1029">
          <cell r="A1029">
            <v>2150299</v>
          </cell>
          <cell r="B1029" t="str">
            <v>其他制造业支出</v>
          </cell>
          <cell r="C1029">
            <v>0</v>
          </cell>
          <cell r="D1029">
            <v>0</v>
          </cell>
          <cell r="E1029">
            <v>0</v>
          </cell>
        </row>
        <row r="1030">
          <cell r="A1030">
            <v>21503</v>
          </cell>
          <cell r="B1030" t="str">
            <v>建筑业</v>
          </cell>
          <cell r="C1030">
            <v>0</v>
          </cell>
          <cell r="D1030">
            <v>0</v>
          </cell>
          <cell r="E1030">
            <v>0</v>
          </cell>
        </row>
        <row r="1031">
          <cell r="A1031">
            <v>2150301</v>
          </cell>
          <cell r="B1031" t="str">
            <v>行政运行</v>
          </cell>
          <cell r="C1031">
            <v>0</v>
          </cell>
          <cell r="D1031">
            <v>0</v>
          </cell>
          <cell r="E1031">
            <v>0</v>
          </cell>
        </row>
        <row r="1032">
          <cell r="A1032">
            <v>2150302</v>
          </cell>
          <cell r="B1032" t="str">
            <v>一般行政管理事务</v>
          </cell>
          <cell r="C1032">
            <v>0</v>
          </cell>
          <cell r="D1032">
            <v>0</v>
          </cell>
          <cell r="E1032">
            <v>0</v>
          </cell>
        </row>
        <row r="1033">
          <cell r="A1033">
            <v>2150303</v>
          </cell>
          <cell r="B1033" t="str">
            <v>机关服务</v>
          </cell>
          <cell r="C1033">
            <v>0</v>
          </cell>
          <cell r="D1033">
            <v>0</v>
          </cell>
          <cell r="E1033">
            <v>0</v>
          </cell>
        </row>
        <row r="1034">
          <cell r="A1034">
            <v>2150399</v>
          </cell>
          <cell r="B1034" t="str">
            <v>其他建筑业支出</v>
          </cell>
          <cell r="C1034">
            <v>0</v>
          </cell>
          <cell r="D1034">
            <v>0</v>
          </cell>
          <cell r="E1034">
            <v>0</v>
          </cell>
        </row>
        <row r="1035">
          <cell r="A1035">
            <v>21505</v>
          </cell>
          <cell r="B1035" t="str">
            <v>工业和信息产业监管</v>
          </cell>
          <cell r="C1035">
            <v>1006</v>
          </cell>
          <cell r="D1035">
            <v>739</v>
          </cell>
          <cell r="E1035">
            <v>550</v>
          </cell>
        </row>
        <row r="1036">
          <cell r="A1036">
            <v>2150501</v>
          </cell>
          <cell r="B1036" t="str">
            <v>行政运行</v>
          </cell>
          <cell r="C1036">
            <v>339</v>
          </cell>
          <cell r="D1036">
            <v>339</v>
          </cell>
          <cell r="E1036">
            <v>338</v>
          </cell>
        </row>
        <row r="1037">
          <cell r="A1037">
            <v>2150502</v>
          </cell>
          <cell r="B1037" t="str">
            <v>一般行政管理事务</v>
          </cell>
          <cell r="C1037">
            <v>30</v>
          </cell>
          <cell r="D1037">
            <v>355</v>
          </cell>
          <cell r="E1037">
            <v>117</v>
          </cell>
        </row>
        <row r="1038">
          <cell r="A1038">
            <v>2150503</v>
          </cell>
          <cell r="B1038" t="str">
            <v>机关服务</v>
          </cell>
          <cell r="C1038">
            <v>0</v>
          </cell>
          <cell r="D1038">
            <v>0</v>
          </cell>
          <cell r="E1038">
            <v>0</v>
          </cell>
        </row>
        <row r="1039">
          <cell r="A1039">
            <v>2150505</v>
          </cell>
          <cell r="B1039" t="str">
            <v>战备应急</v>
          </cell>
          <cell r="C1039">
            <v>0</v>
          </cell>
          <cell r="D1039">
            <v>0</v>
          </cell>
          <cell r="E1039">
            <v>0</v>
          </cell>
        </row>
        <row r="1040">
          <cell r="A1040">
            <v>2150507</v>
          </cell>
          <cell r="B1040" t="str">
            <v>专用通信</v>
          </cell>
          <cell r="C1040">
            <v>0</v>
          </cell>
          <cell r="D1040">
            <v>0</v>
          </cell>
          <cell r="E1040">
            <v>0</v>
          </cell>
        </row>
        <row r="1041">
          <cell r="A1041">
            <v>2150508</v>
          </cell>
          <cell r="B1041" t="str">
            <v>无线电及信息通信监管</v>
          </cell>
          <cell r="C1041">
            <v>2</v>
          </cell>
          <cell r="D1041">
            <v>0</v>
          </cell>
          <cell r="E1041">
            <v>0</v>
          </cell>
        </row>
        <row r="1042">
          <cell r="A1042">
            <v>2150516</v>
          </cell>
          <cell r="B1042" t="str">
            <v>工程建设及运行维护</v>
          </cell>
          <cell r="C1042">
            <v>0</v>
          </cell>
          <cell r="D1042">
            <v>0</v>
          </cell>
          <cell r="E1042">
            <v>0</v>
          </cell>
        </row>
        <row r="1043">
          <cell r="A1043">
            <v>2150517</v>
          </cell>
          <cell r="B1043" t="str">
            <v>产业发展</v>
          </cell>
          <cell r="C1043">
            <v>635</v>
          </cell>
          <cell r="D1043">
            <v>45</v>
          </cell>
          <cell r="E1043">
            <v>95</v>
          </cell>
        </row>
        <row r="1044">
          <cell r="A1044">
            <v>2150550</v>
          </cell>
          <cell r="B1044" t="str">
            <v>事业运行</v>
          </cell>
          <cell r="C1044">
            <v>0</v>
          </cell>
          <cell r="D1044">
            <v>0</v>
          </cell>
          <cell r="E1044">
            <v>0</v>
          </cell>
        </row>
        <row r="1045">
          <cell r="A1045">
            <v>2150599</v>
          </cell>
          <cell r="B1045" t="str">
            <v>其他工业和信息产业监管支出</v>
          </cell>
          <cell r="C1045">
            <v>0</v>
          </cell>
          <cell r="D1045">
            <v>0</v>
          </cell>
          <cell r="E1045">
            <v>0</v>
          </cell>
        </row>
        <row r="1046">
          <cell r="A1046">
            <v>21507</v>
          </cell>
          <cell r="B1046" t="str">
            <v>国有资产监管</v>
          </cell>
          <cell r="C1046">
            <v>0</v>
          </cell>
          <cell r="D1046">
            <v>0</v>
          </cell>
          <cell r="E1046">
            <v>0</v>
          </cell>
        </row>
        <row r="1047">
          <cell r="A1047">
            <v>2150701</v>
          </cell>
          <cell r="B1047" t="str">
            <v>行政运行</v>
          </cell>
          <cell r="C1047">
            <v>0</v>
          </cell>
          <cell r="D1047">
            <v>0</v>
          </cell>
          <cell r="E1047">
            <v>0</v>
          </cell>
        </row>
        <row r="1048">
          <cell r="A1048">
            <v>2150702</v>
          </cell>
          <cell r="B1048" t="str">
            <v>一般行政管理事务</v>
          </cell>
          <cell r="C1048">
            <v>0</v>
          </cell>
          <cell r="D1048">
            <v>0</v>
          </cell>
          <cell r="E1048">
            <v>0</v>
          </cell>
        </row>
        <row r="1049">
          <cell r="A1049">
            <v>2150703</v>
          </cell>
          <cell r="B1049" t="str">
            <v>机关服务</v>
          </cell>
          <cell r="C1049">
            <v>0</v>
          </cell>
          <cell r="D1049">
            <v>0</v>
          </cell>
          <cell r="E1049">
            <v>0</v>
          </cell>
        </row>
        <row r="1050">
          <cell r="A1050">
            <v>2150704</v>
          </cell>
          <cell r="B1050" t="str">
            <v>国有企业监事会专项</v>
          </cell>
          <cell r="C1050">
            <v>0</v>
          </cell>
          <cell r="D1050">
            <v>0</v>
          </cell>
          <cell r="E1050">
            <v>0</v>
          </cell>
        </row>
        <row r="1051">
          <cell r="A1051">
            <v>2150705</v>
          </cell>
          <cell r="B1051" t="str">
            <v>中央企业专项管理</v>
          </cell>
          <cell r="C1051">
            <v>0</v>
          </cell>
          <cell r="D1051">
            <v>0</v>
          </cell>
          <cell r="E1051">
            <v>0</v>
          </cell>
        </row>
        <row r="1052">
          <cell r="A1052">
            <v>2150799</v>
          </cell>
          <cell r="B1052" t="str">
            <v>其他国有资产监管支出</v>
          </cell>
          <cell r="C1052">
            <v>0</v>
          </cell>
          <cell r="D1052">
            <v>0</v>
          </cell>
          <cell r="E1052">
            <v>0</v>
          </cell>
        </row>
        <row r="1053">
          <cell r="A1053">
            <v>21508</v>
          </cell>
          <cell r="B1053" t="str">
            <v>支持中小企业发展和管理支出</v>
          </cell>
          <cell r="C1053">
            <v>830</v>
          </cell>
          <cell r="D1053">
            <v>1098</v>
          </cell>
          <cell r="E1053">
            <v>203</v>
          </cell>
        </row>
        <row r="1054">
          <cell r="A1054">
            <v>2150801</v>
          </cell>
          <cell r="B1054" t="str">
            <v>行政运行</v>
          </cell>
          <cell r="C1054">
            <v>0</v>
          </cell>
          <cell r="D1054">
            <v>0</v>
          </cell>
          <cell r="E1054">
            <v>0</v>
          </cell>
        </row>
        <row r="1055">
          <cell r="A1055">
            <v>2150802</v>
          </cell>
          <cell r="B1055" t="str">
            <v>一般行政管理事务</v>
          </cell>
          <cell r="C1055">
            <v>0</v>
          </cell>
          <cell r="D1055">
            <v>0</v>
          </cell>
          <cell r="E1055">
            <v>0</v>
          </cell>
        </row>
        <row r="1056">
          <cell r="A1056">
            <v>2150803</v>
          </cell>
          <cell r="B1056" t="str">
            <v>机关服务</v>
          </cell>
          <cell r="C1056">
            <v>0</v>
          </cell>
          <cell r="D1056">
            <v>0</v>
          </cell>
          <cell r="E1056">
            <v>0</v>
          </cell>
        </row>
        <row r="1057">
          <cell r="A1057">
            <v>2150804</v>
          </cell>
          <cell r="B1057" t="str">
            <v>科技型中小企业技术创新基金</v>
          </cell>
          <cell r="C1057">
            <v>0</v>
          </cell>
          <cell r="D1057">
            <v>0</v>
          </cell>
          <cell r="E1057">
            <v>0</v>
          </cell>
        </row>
        <row r="1058">
          <cell r="A1058">
            <v>2150805</v>
          </cell>
          <cell r="B1058" t="str">
            <v>中小企业发展专项</v>
          </cell>
          <cell r="C1058">
            <v>330</v>
          </cell>
          <cell r="D1058">
            <v>798</v>
          </cell>
          <cell r="E1058">
            <v>203</v>
          </cell>
        </row>
        <row r="1059">
          <cell r="A1059">
            <v>2150806</v>
          </cell>
          <cell r="B1059" t="str">
            <v>减免房租补贴</v>
          </cell>
          <cell r="C1059">
            <v>0</v>
          </cell>
          <cell r="D1059">
            <v>0</v>
          </cell>
          <cell r="E1059">
            <v>0</v>
          </cell>
        </row>
        <row r="1060">
          <cell r="A1060">
            <v>2150899</v>
          </cell>
          <cell r="B1060" t="str">
            <v>其他支持中小企业发展和管理支出</v>
          </cell>
          <cell r="C1060">
            <v>500</v>
          </cell>
          <cell r="D1060">
            <v>300</v>
          </cell>
          <cell r="E1060">
            <v>0</v>
          </cell>
        </row>
        <row r="1061">
          <cell r="A1061">
            <v>21599</v>
          </cell>
          <cell r="B1061" t="str">
            <v>其他资源勘探工业信息等支出</v>
          </cell>
          <cell r="C1061">
            <v>0</v>
          </cell>
          <cell r="D1061">
            <v>0</v>
          </cell>
          <cell r="E1061">
            <v>0</v>
          </cell>
        </row>
        <row r="1062">
          <cell r="A1062">
            <v>2159901</v>
          </cell>
          <cell r="B1062" t="str">
            <v>黄金事务</v>
          </cell>
          <cell r="C1062">
            <v>0</v>
          </cell>
          <cell r="D1062">
            <v>0</v>
          </cell>
          <cell r="E1062">
            <v>0</v>
          </cell>
        </row>
        <row r="1063">
          <cell r="A1063">
            <v>2159904</v>
          </cell>
          <cell r="B1063" t="str">
            <v>技术改造支出</v>
          </cell>
          <cell r="C1063">
            <v>0</v>
          </cell>
          <cell r="D1063">
            <v>0</v>
          </cell>
          <cell r="E1063">
            <v>0</v>
          </cell>
        </row>
        <row r="1064">
          <cell r="A1064">
            <v>2159905</v>
          </cell>
          <cell r="B1064" t="str">
            <v>中药材扶持资金支出</v>
          </cell>
          <cell r="C1064">
            <v>0</v>
          </cell>
          <cell r="D1064">
            <v>0</v>
          </cell>
          <cell r="E1064">
            <v>0</v>
          </cell>
        </row>
        <row r="1065">
          <cell r="A1065">
            <v>2159906</v>
          </cell>
          <cell r="B1065" t="str">
            <v>重点产业振兴和技术改造项目贷款贴息</v>
          </cell>
          <cell r="C1065">
            <v>0</v>
          </cell>
          <cell r="D1065">
            <v>0</v>
          </cell>
          <cell r="E1065">
            <v>0</v>
          </cell>
        </row>
        <row r="1066">
          <cell r="A1066">
            <v>2159999</v>
          </cell>
          <cell r="B1066" t="str">
            <v>其他资源勘探工业信息等支出</v>
          </cell>
          <cell r="C1066">
            <v>0</v>
          </cell>
          <cell r="D1066">
            <v>0</v>
          </cell>
          <cell r="E1066">
            <v>0</v>
          </cell>
        </row>
        <row r="1067">
          <cell r="A1067">
            <v>216</v>
          </cell>
          <cell r="B1067" t="str">
            <v>十五、商业服务业等支出</v>
          </cell>
          <cell r="C1067">
            <v>1569</v>
          </cell>
          <cell r="D1067">
            <v>3862</v>
          </cell>
          <cell r="E1067">
            <v>3209</v>
          </cell>
        </row>
        <row r="1068">
          <cell r="A1068">
            <v>21602</v>
          </cell>
          <cell r="B1068" t="str">
            <v>商业流通事务</v>
          </cell>
          <cell r="C1068">
            <v>1561</v>
          </cell>
          <cell r="D1068">
            <v>3854</v>
          </cell>
          <cell r="E1068">
            <v>3209</v>
          </cell>
        </row>
        <row r="1069">
          <cell r="A1069">
            <v>2160201</v>
          </cell>
          <cell r="B1069" t="str">
            <v>行政运行</v>
          </cell>
          <cell r="C1069">
            <v>193</v>
          </cell>
          <cell r="D1069">
            <v>195</v>
          </cell>
          <cell r="E1069">
            <v>178</v>
          </cell>
        </row>
        <row r="1070">
          <cell r="A1070">
            <v>2160202</v>
          </cell>
          <cell r="B1070" t="str">
            <v>一般行政管理事务</v>
          </cell>
          <cell r="C1070">
            <v>0</v>
          </cell>
          <cell r="D1070">
            <v>0</v>
          </cell>
          <cell r="E1070">
            <v>0</v>
          </cell>
        </row>
        <row r="1071">
          <cell r="A1071">
            <v>2160203</v>
          </cell>
          <cell r="B1071" t="str">
            <v>机关服务</v>
          </cell>
          <cell r="C1071">
            <v>0</v>
          </cell>
          <cell r="D1071">
            <v>0</v>
          </cell>
          <cell r="E1071">
            <v>0</v>
          </cell>
        </row>
        <row r="1072">
          <cell r="A1072">
            <v>2160216</v>
          </cell>
          <cell r="B1072" t="str">
            <v>食品流通安全补贴</v>
          </cell>
          <cell r="C1072">
            <v>0</v>
          </cell>
          <cell r="D1072">
            <v>0</v>
          </cell>
          <cell r="E1072">
            <v>0</v>
          </cell>
        </row>
        <row r="1073">
          <cell r="A1073">
            <v>2160217</v>
          </cell>
          <cell r="B1073" t="str">
            <v>市场监测及信息管理</v>
          </cell>
          <cell r="C1073">
            <v>0</v>
          </cell>
          <cell r="D1073">
            <v>0</v>
          </cell>
          <cell r="E1073">
            <v>0</v>
          </cell>
        </row>
        <row r="1074">
          <cell r="A1074">
            <v>2160218</v>
          </cell>
          <cell r="B1074" t="str">
            <v>民贸企业补贴</v>
          </cell>
          <cell r="C1074">
            <v>0</v>
          </cell>
          <cell r="D1074">
            <v>0</v>
          </cell>
          <cell r="E1074">
            <v>0</v>
          </cell>
        </row>
        <row r="1075">
          <cell r="A1075">
            <v>2160219</v>
          </cell>
          <cell r="B1075" t="str">
            <v>民贸民品贷款贴息</v>
          </cell>
          <cell r="C1075">
            <v>0</v>
          </cell>
          <cell r="D1075">
            <v>0</v>
          </cell>
          <cell r="E1075">
            <v>0</v>
          </cell>
        </row>
        <row r="1076">
          <cell r="A1076">
            <v>2160250</v>
          </cell>
          <cell r="B1076" t="str">
            <v>事业运行</v>
          </cell>
          <cell r="C1076">
            <v>0</v>
          </cell>
          <cell r="D1076">
            <v>0</v>
          </cell>
          <cell r="E1076">
            <v>0</v>
          </cell>
        </row>
        <row r="1077">
          <cell r="A1077">
            <v>2160299</v>
          </cell>
          <cell r="B1077" t="str">
            <v>其他商业流通事务支出</v>
          </cell>
          <cell r="C1077">
            <v>1368</v>
          </cell>
          <cell r="D1077">
            <v>3659</v>
          </cell>
          <cell r="E1077">
            <v>3031</v>
          </cell>
        </row>
        <row r="1078">
          <cell r="A1078">
            <v>21606</v>
          </cell>
          <cell r="B1078" t="str">
            <v>涉外发展服务支出</v>
          </cell>
          <cell r="C1078">
            <v>8</v>
          </cell>
          <cell r="D1078">
            <v>8</v>
          </cell>
          <cell r="E1078">
            <v>0</v>
          </cell>
        </row>
        <row r="1079">
          <cell r="A1079">
            <v>2160601</v>
          </cell>
          <cell r="B1079" t="str">
            <v>行政运行</v>
          </cell>
          <cell r="C1079">
            <v>0</v>
          </cell>
          <cell r="D1079">
            <v>0</v>
          </cell>
          <cell r="E1079">
            <v>0</v>
          </cell>
        </row>
        <row r="1080">
          <cell r="A1080">
            <v>2160602</v>
          </cell>
          <cell r="B1080" t="str">
            <v>一般行政管理事务</v>
          </cell>
          <cell r="C1080">
            <v>0</v>
          </cell>
          <cell r="D1080">
            <v>0</v>
          </cell>
          <cell r="E1080">
            <v>0</v>
          </cell>
        </row>
        <row r="1081">
          <cell r="A1081">
            <v>2160603</v>
          </cell>
          <cell r="B1081" t="str">
            <v>机关服务</v>
          </cell>
          <cell r="C1081">
            <v>0</v>
          </cell>
          <cell r="D1081">
            <v>0</v>
          </cell>
          <cell r="E1081">
            <v>0</v>
          </cell>
        </row>
        <row r="1082">
          <cell r="A1082">
            <v>2160607</v>
          </cell>
          <cell r="B1082" t="str">
            <v>外商投资环境建设补助资金</v>
          </cell>
          <cell r="C1082">
            <v>0</v>
          </cell>
          <cell r="D1082">
            <v>0</v>
          </cell>
          <cell r="E1082">
            <v>0</v>
          </cell>
        </row>
        <row r="1083">
          <cell r="A1083">
            <v>2160699</v>
          </cell>
          <cell r="B1083" t="str">
            <v>其他涉外发展服务支出</v>
          </cell>
          <cell r="C1083">
            <v>8</v>
          </cell>
          <cell r="D1083">
            <v>8</v>
          </cell>
          <cell r="E1083">
            <v>0</v>
          </cell>
        </row>
        <row r="1084">
          <cell r="A1084">
            <v>21699</v>
          </cell>
          <cell r="B1084" t="str">
            <v>其他商业服务业等支出</v>
          </cell>
          <cell r="C1084">
            <v>0</v>
          </cell>
          <cell r="D1084">
            <v>0</v>
          </cell>
          <cell r="E1084">
            <v>0</v>
          </cell>
        </row>
        <row r="1085">
          <cell r="A1085">
            <v>2169901</v>
          </cell>
          <cell r="B1085" t="str">
            <v>服务业基础设施建设</v>
          </cell>
          <cell r="C1085">
            <v>0</v>
          </cell>
          <cell r="D1085">
            <v>0</v>
          </cell>
          <cell r="E1085">
            <v>0</v>
          </cell>
        </row>
        <row r="1086">
          <cell r="A1086">
            <v>2169999</v>
          </cell>
          <cell r="B1086" t="str">
            <v>其他商业服务业等支出</v>
          </cell>
          <cell r="C1086">
            <v>0</v>
          </cell>
          <cell r="D1086">
            <v>0</v>
          </cell>
          <cell r="E1086">
            <v>0</v>
          </cell>
        </row>
        <row r="1087">
          <cell r="A1087">
            <v>217</v>
          </cell>
          <cell r="B1087" t="str">
            <v>十六、金融支出</v>
          </cell>
          <cell r="C1087">
            <v>0</v>
          </cell>
          <cell r="D1087">
            <v>0</v>
          </cell>
          <cell r="E1087">
            <v>0</v>
          </cell>
        </row>
        <row r="1088">
          <cell r="A1088">
            <v>21701</v>
          </cell>
          <cell r="B1088" t="str">
            <v>金融部门行政支出</v>
          </cell>
          <cell r="C1088">
            <v>0</v>
          </cell>
          <cell r="D1088">
            <v>0</v>
          </cell>
          <cell r="E1088">
            <v>0</v>
          </cell>
        </row>
        <row r="1089">
          <cell r="A1089">
            <v>2170101</v>
          </cell>
          <cell r="B1089" t="str">
            <v>行政运行</v>
          </cell>
          <cell r="C1089">
            <v>0</v>
          </cell>
          <cell r="D1089">
            <v>0</v>
          </cell>
          <cell r="E1089">
            <v>0</v>
          </cell>
        </row>
        <row r="1090">
          <cell r="A1090">
            <v>2170102</v>
          </cell>
          <cell r="B1090" t="str">
            <v>一般行政管理事务</v>
          </cell>
          <cell r="C1090">
            <v>0</v>
          </cell>
          <cell r="D1090">
            <v>0</v>
          </cell>
          <cell r="E1090">
            <v>0</v>
          </cell>
        </row>
        <row r="1091">
          <cell r="A1091">
            <v>2170103</v>
          </cell>
          <cell r="B1091" t="str">
            <v>机关服务</v>
          </cell>
          <cell r="C1091">
            <v>0</v>
          </cell>
          <cell r="D1091">
            <v>0</v>
          </cell>
          <cell r="E1091">
            <v>0</v>
          </cell>
        </row>
        <row r="1092">
          <cell r="A1092">
            <v>2170104</v>
          </cell>
          <cell r="B1092" t="str">
            <v>安全防卫</v>
          </cell>
          <cell r="C1092">
            <v>0</v>
          </cell>
          <cell r="D1092">
            <v>0</v>
          </cell>
          <cell r="E1092">
            <v>0</v>
          </cell>
        </row>
        <row r="1093">
          <cell r="A1093">
            <v>2170150</v>
          </cell>
          <cell r="B1093" t="str">
            <v>事业运行</v>
          </cell>
          <cell r="C1093">
            <v>0</v>
          </cell>
          <cell r="D1093">
            <v>0</v>
          </cell>
          <cell r="E1093">
            <v>0</v>
          </cell>
        </row>
        <row r="1094">
          <cell r="A1094">
            <v>2170199</v>
          </cell>
          <cell r="B1094" t="str">
            <v>金融部门其他行政支出</v>
          </cell>
          <cell r="C1094">
            <v>0</v>
          </cell>
          <cell r="D1094">
            <v>0</v>
          </cell>
          <cell r="E1094">
            <v>0</v>
          </cell>
        </row>
        <row r="1095">
          <cell r="A1095">
            <v>21702</v>
          </cell>
          <cell r="B1095" t="str">
            <v>金融部门监管支出</v>
          </cell>
          <cell r="C1095">
            <v>0</v>
          </cell>
          <cell r="D1095">
            <v>0</v>
          </cell>
          <cell r="E1095">
            <v>0</v>
          </cell>
        </row>
        <row r="1096">
          <cell r="A1096">
            <v>2170201</v>
          </cell>
          <cell r="B1096" t="str">
            <v>货币发行</v>
          </cell>
          <cell r="C1096">
            <v>0</v>
          </cell>
          <cell r="D1096">
            <v>0</v>
          </cell>
          <cell r="E1096">
            <v>0</v>
          </cell>
        </row>
        <row r="1097">
          <cell r="A1097">
            <v>2170202</v>
          </cell>
          <cell r="B1097" t="str">
            <v>金融服务</v>
          </cell>
          <cell r="C1097">
            <v>0</v>
          </cell>
          <cell r="D1097">
            <v>0</v>
          </cell>
          <cell r="E1097">
            <v>0</v>
          </cell>
        </row>
        <row r="1098">
          <cell r="A1098">
            <v>2170203</v>
          </cell>
          <cell r="B1098" t="str">
            <v>反假币</v>
          </cell>
          <cell r="C1098">
            <v>0</v>
          </cell>
          <cell r="D1098">
            <v>0</v>
          </cell>
          <cell r="E1098">
            <v>0</v>
          </cell>
        </row>
        <row r="1099">
          <cell r="A1099">
            <v>2170204</v>
          </cell>
          <cell r="B1099" t="str">
            <v>重点金融机构监管</v>
          </cell>
          <cell r="C1099">
            <v>0</v>
          </cell>
          <cell r="D1099">
            <v>0</v>
          </cell>
          <cell r="E1099">
            <v>0</v>
          </cell>
        </row>
        <row r="1100">
          <cell r="A1100">
            <v>2170205</v>
          </cell>
          <cell r="B1100" t="str">
            <v>金融稽查与案件处理</v>
          </cell>
          <cell r="C1100">
            <v>0</v>
          </cell>
          <cell r="D1100">
            <v>0</v>
          </cell>
          <cell r="E1100">
            <v>0</v>
          </cell>
        </row>
        <row r="1101">
          <cell r="A1101">
            <v>2170206</v>
          </cell>
          <cell r="B1101" t="str">
            <v>金融行业电子化建设</v>
          </cell>
          <cell r="C1101">
            <v>0</v>
          </cell>
          <cell r="D1101">
            <v>0</v>
          </cell>
          <cell r="E1101">
            <v>0</v>
          </cell>
        </row>
        <row r="1102">
          <cell r="A1102">
            <v>2170207</v>
          </cell>
          <cell r="B1102" t="str">
            <v>从业人员资格考试</v>
          </cell>
          <cell r="C1102">
            <v>0</v>
          </cell>
          <cell r="D1102">
            <v>0</v>
          </cell>
          <cell r="E1102">
            <v>0</v>
          </cell>
        </row>
        <row r="1103">
          <cell r="A1103">
            <v>2170208</v>
          </cell>
          <cell r="B1103" t="str">
            <v>反洗钱</v>
          </cell>
          <cell r="C1103">
            <v>0</v>
          </cell>
          <cell r="D1103">
            <v>0</v>
          </cell>
          <cell r="E1103">
            <v>0</v>
          </cell>
        </row>
        <row r="1104">
          <cell r="A1104">
            <v>2170299</v>
          </cell>
          <cell r="B1104" t="str">
            <v>金融部门其他监管支出</v>
          </cell>
          <cell r="C1104">
            <v>0</v>
          </cell>
          <cell r="D1104">
            <v>0</v>
          </cell>
          <cell r="E1104">
            <v>0</v>
          </cell>
        </row>
        <row r="1105">
          <cell r="A1105">
            <v>21703</v>
          </cell>
          <cell r="B1105" t="str">
            <v>金融发展支出</v>
          </cell>
          <cell r="C1105">
            <v>0</v>
          </cell>
          <cell r="D1105">
            <v>0</v>
          </cell>
          <cell r="E1105">
            <v>0</v>
          </cell>
        </row>
        <row r="1106">
          <cell r="A1106">
            <v>2170301</v>
          </cell>
          <cell r="B1106" t="str">
            <v>政策性银行亏损补贴</v>
          </cell>
          <cell r="C1106">
            <v>0</v>
          </cell>
          <cell r="D1106">
            <v>0</v>
          </cell>
          <cell r="E1106">
            <v>0</v>
          </cell>
        </row>
        <row r="1107">
          <cell r="A1107">
            <v>2170302</v>
          </cell>
          <cell r="B1107" t="str">
            <v>利息费用补贴支出</v>
          </cell>
          <cell r="C1107">
            <v>0</v>
          </cell>
          <cell r="D1107">
            <v>0</v>
          </cell>
          <cell r="E1107">
            <v>0</v>
          </cell>
        </row>
        <row r="1108">
          <cell r="A1108">
            <v>2170303</v>
          </cell>
          <cell r="B1108" t="str">
            <v>补充资本金</v>
          </cell>
          <cell r="C1108">
            <v>0</v>
          </cell>
          <cell r="D1108">
            <v>0</v>
          </cell>
          <cell r="E1108">
            <v>0</v>
          </cell>
        </row>
        <row r="1109">
          <cell r="A1109">
            <v>2170304</v>
          </cell>
          <cell r="B1109" t="str">
            <v>风险基金补助</v>
          </cell>
          <cell r="C1109">
            <v>0</v>
          </cell>
          <cell r="D1109">
            <v>0</v>
          </cell>
          <cell r="E1109">
            <v>0</v>
          </cell>
        </row>
        <row r="1110">
          <cell r="A1110">
            <v>2170399</v>
          </cell>
          <cell r="B1110" t="str">
            <v>其他金融发展支出</v>
          </cell>
          <cell r="C1110">
            <v>0</v>
          </cell>
          <cell r="D1110">
            <v>0</v>
          </cell>
          <cell r="E1110">
            <v>0</v>
          </cell>
        </row>
        <row r="1111">
          <cell r="A1111">
            <v>21799</v>
          </cell>
          <cell r="B1111" t="str">
            <v>其他金融支出</v>
          </cell>
          <cell r="C1111">
            <v>0</v>
          </cell>
          <cell r="D1111">
            <v>0</v>
          </cell>
          <cell r="E1111">
            <v>0</v>
          </cell>
        </row>
        <row r="1112">
          <cell r="A1112">
            <v>2179902</v>
          </cell>
          <cell r="B1112" t="str">
            <v>重点企业贷款贴息</v>
          </cell>
          <cell r="C1112">
            <v>0</v>
          </cell>
          <cell r="D1112">
            <v>0</v>
          </cell>
          <cell r="E1112">
            <v>0</v>
          </cell>
        </row>
        <row r="1113">
          <cell r="A1113">
            <v>2179999</v>
          </cell>
          <cell r="B1113" t="str">
            <v>其他金融发展支出</v>
          </cell>
          <cell r="C1113">
            <v>0</v>
          </cell>
          <cell r="D1113">
            <v>0</v>
          </cell>
          <cell r="E1113">
            <v>0</v>
          </cell>
        </row>
        <row r="1114">
          <cell r="A1114">
            <v>219</v>
          </cell>
          <cell r="B1114" t="str">
            <v>十七、援助其他地区支出</v>
          </cell>
          <cell r="C1114">
            <v>0</v>
          </cell>
          <cell r="D1114">
            <v>0</v>
          </cell>
          <cell r="E1114">
            <v>0</v>
          </cell>
        </row>
        <row r="1115">
          <cell r="A1115">
            <v>21901</v>
          </cell>
          <cell r="B1115" t="str">
            <v>一般公共服务</v>
          </cell>
        </row>
        <row r="1116">
          <cell r="A1116">
            <v>21902</v>
          </cell>
          <cell r="B1116" t="str">
            <v>教育</v>
          </cell>
        </row>
        <row r="1117">
          <cell r="A1117">
            <v>21903</v>
          </cell>
          <cell r="B1117" t="str">
            <v>文化旅游体育与传媒</v>
          </cell>
        </row>
        <row r="1118">
          <cell r="A1118">
            <v>21904</v>
          </cell>
          <cell r="B1118" t="str">
            <v>卫生健康</v>
          </cell>
        </row>
        <row r="1119">
          <cell r="A1119">
            <v>21905</v>
          </cell>
          <cell r="B1119" t="str">
            <v>节能环保</v>
          </cell>
        </row>
        <row r="1120">
          <cell r="A1120">
            <v>21906</v>
          </cell>
          <cell r="B1120" t="str">
            <v>农业农村</v>
          </cell>
        </row>
        <row r="1121">
          <cell r="A1121">
            <v>21907</v>
          </cell>
          <cell r="B1121" t="str">
            <v>交通运输</v>
          </cell>
        </row>
        <row r="1122">
          <cell r="A1122">
            <v>21908</v>
          </cell>
          <cell r="B1122" t="str">
            <v>住房保障</v>
          </cell>
        </row>
        <row r="1123">
          <cell r="A1123">
            <v>21999</v>
          </cell>
          <cell r="B1123" t="str">
            <v>其他支出</v>
          </cell>
        </row>
        <row r="1124">
          <cell r="A1124">
            <v>220</v>
          </cell>
          <cell r="B1124" t="str">
            <v>十八、自然资源海洋气象等支出</v>
          </cell>
          <cell r="C1124">
            <v>1374</v>
          </cell>
          <cell r="D1124">
            <v>1624</v>
          </cell>
          <cell r="E1124">
            <v>637</v>
          </cell>
        </row>
        <row r="1125">
          <cell r="A1125">
            <v>22001</v>
          </cell>
          <cell r="B1125" t="str">
            <v>自然资源事务</v>
          </cell>
          <cell r="C1125">
            <v>1319</v>
          </cell>
          <cell r="D1125">
            <v>1554</v>
          </cell>
          <cell r="E1125">
            <v>552</v>
          </cell>
        </row>
        <row r="1126">
          <cell r="A1126">
            <v>2200101</v>
          </cell>
          <cell r="B1126" t="str">
            <v>行政运行</v>
          </cell>
          <cell r="C1126">
            <v>904</v>
          </cell>
          <cell r="D1126">
            <v>919</v>
          </cell>
          <cell r="E1126">
            <v>878</v>
          </cell>
        </row>
        <row r="1127">
          <cell r="A1127">
            <v>2200102</v>
          </cell>
          <cell r="B1127" t="str">
            <v>一般行政管理事务</v>
          </cell>
          <cell r="C1127">
            <v>0</v>
          </cell>
          <cell r="D1127">
            <v>0</v>
          </cell>
          <cell r="E1127">
            <v>0</v>
          </cell>
        </row>
        <row r="1128">
          <cell r="A1128">
            <v>2200103</v>
          </cell>
          <cell r="B1128" t="str">
            <v>机关服务</v>
          </cell>
          <cell r="C1128">
            <v>0</v>
          </cell>
          <cell r="D1128">
            <v>0</v>
          </cell>
          <cell r="E1128">
            <v>0</v>
          </cell>
        </row>
        <row r="1129">
          <cell r="A1129">
            <v>2200104</v>
          </cell>
          <cell r="B1129" t="str">
            <v>自然资源规划及管理</v>
          </cell>
          <cell r="C1129">
            <v>200</v>
          </cell>
          <cell r="D1129">
            <v>130</v>
          </cell>
          <cell r="E1129">
            <v>100</v>
          </cell>
        </row>
        <row r="1130">
          <cell r="A1130">
            <v>2200106</v>
          </cell>
          <cell r="B1130" t="str">
            <v>自然资源利用与保护</v>
          </cell>
          <cell r="C1130">
            <v>200</v>
          </cell>
          <cell r="D1130">
            <v>300</v>
          </cell>
          <cell r="E1130">
            <v>58</v>
          </cell>
        </row>
        <row r="1131">
          <cell r="A1131">
            <v>2200107</v>
          </cell>
          <cell r="B1131" t="str">
            <v>自然资源社会公益服务</v>
          </cell>
          <cell r="C1131">
            <v>0</v>
          </cell>
          <cell r="D1131">
            <v>0</v>
          </cell>
          <cell r="E1131">
            <v>0</v>
          </cell>
        </row>
        <row r="1132">
          <cell r="A1132">
            <v>2200108</v>
          </cell>
          <cell r="B1132" t="str">
            <v>自然资源行业业务管理</v>
          </cell>
          <cell r="C1132">
            <v>0</v>
          </cell>
          <cell r="D1132">
            <v>0</v>
          </cell>
          <cell r="E1132">
            <v>0</v>
          </cell>
        </row>
        <row r="1133">
          <cell r="A1133">
            <v>2200109</v>
          </cell>
          <cell r="B1133" t="str">
            <v>自然资源调查与确权登记</v>
          </cell>
          <cell r="C1133">
            <v>0</v>
          </cell>
          <cell r="D1133">
            <v>20</v>
          </cell>
          <cell r="E1133">
            <v>0</v>
          </cell>
        </row>
        <row r="1134">
          <cell r="A1134">
            <v>2200112</v>
          </cell>
          <cell r="B1134" t="str">
            <v>土地资源储备支出</v>
          </cell>
          <cell r="C1134">
            <v>0</v>
          </cell>
          <cell r="D1134">
            <v>170</v>
          </cell>
          <cell r="E1134">
            <v>20</v>
          </cell>
        </row>
        <row r="1135">
          <cell r="A1135">
            <v>2200113</v>
          </cell>
          <cell r="B1135" t="str">
            <v>地质矿产资源与环境调查</v>
          </cell>
          <cell r="C1135">
            <v>0</v>
          </cell>
          <cell r="D1135">
            <v>0</v>
          </cell>
          <cell r="E1135">
            <v>0</v>
          </cell>
        </row>
        <row r="1136">
          <cell r="A1136">
            <v>2200114</v>
          </cell>
          <cell r="B1136" t="str">
            <v>地质勘查与矿产资源管理</v>
          </cell>
          <cell r="C1136">
            <v>0</v>
          </cell>
          <cell r="D1136">
            <v>0</v>
          </cell>
          <cell r="E1136">
            <v>0</v>
          </cell>
        </row>
        <row r="1137">
          <cell r="A1137">
            <v>2200115</v>
          </cell>
          <cell r="B1137" t="str">
            <v>地质转产项目财政贴息</v>
          </cell>
          <cell r="C1137">
            <v>0</v>
          </cell>
          <cell r="D1137">
            <v>0</v>
          </cell>
          <cell r="E1137">
            <v>0</v>
          </cell>
        </row>
        <row r="1138">
          <cell r="A1138">
            <v>2200116</v>
          </cell>
          <cell r="B1138" t="str">
            <v>国外风险勘查</v>
          </cell>
          <cell r="C1138">
            <v>0</v>
          </cell>
          <cell r="D1138">
            <v>0</v>
          </cell>
          <cell r="E1138">
            <v>0</v>
          </cell>
        </row>
        <row r="1139">
          <cell r="A1139">
            <v>2200119</v>
          </cell>
          <cell r="B1139" t="str">
            <v>地质勘查基金（周转金）支出</v>
          </cell>
          <cell r="C1139">
            <v>0</v>
          </cell>
          <cell r="D1139">
            <v>0</v>
          </cell>
          <cell r="E1139">
            <v>0</v>
          </cell>
        </row>
        <row r="1140">
          <cell r="A1140">
            <v>2200120</v>
          </cell>
          <cell r="B1140" t="str">
            <v>海域与海岛管理</v>
          </cell>
          <cell r="C1140">
            <v>0</v>
          </cell>
          <cell r="D1140">
            <v>0</v>
          </cell>
          <cell r="E1140">
            <v>0</v>
          </cell>
        </row>
        <row r="1141">
          <cell r="A1141">
            <v>2200121</v>
          </cell>
          <cell r="B1141" t="str">
            <v>自然资源国际合作与海洋权益维护</v>
          </cell>
          <cell r="C1141">
            <v>0</v>
          </cell>
          <cell r="D1141">
            <v>0</v>
          </cell>
          <cell r="E1141">
            <v>0</v>
          </cell>
        </row>
        <row r="1142">
          <cell r="A1142">
            <v>2200122</v>
          </cell>
          <cell r="B1142" t="str">
            <v>自然资源卫星</v>
          </cell>
          <cell r="C1142">
            <v>0</v>
          </cell>
          <cell r="D1142">
            <v>0</v>
          </cell>
          <cell r="E1142">
            <v>0</v>
          </cell>
        </row>
        <row r="1143">
          <cell r="A1143">
            <v>2200123</v>
          </cell>
          <cell r="B1143" t="str">
            <v>极地考察</v>
          </cell>
          <cell r="C1143">
            <v>0</v>
          </cell>
          <cell r="D1143">
            <v>0</v>
          </cell>
          <cell r="E1143">
            <v>0</v>
          </cell>
        </row>
        <row r="1144">
          <cell r="A1144">
            <v>2200124</v>
          </cell>
          <cell r="B1144" t="str">
            <v>深海调查与资源开发</v>
          </cell>
          <cell r="C1144">
            <v>0</v>
          </cell>
          <cell r="D1144">
            <v>0</v>
          </cell>
          <cell r="E1144">
            <v>0</v>
          </cell>
        </row>
        <row r="1145">
          <cell r="A1145">
            <v>2200125</v>
          </cell>
          <cell r="B1145" t="str">
            <v>海港航标维护</v>
          </cell>
          <cell r="C1145">
            <v>0</v>
          </cell>
          <cell r="D1145">
            <v>0</v>
          </cell>
          <cell r="E1145">
            <v>0</v>
          </cell>
        </row>
        <row r="1146">
          <cell r="A1146">
            <v>2200126</v>
          </cell>
          <cell r="B1146" t="str">
            <v>海水淡化</v>
          </cell>
          <cell r="C1146">
            <v>0</v>
          </cell>
          <cell r="D1146">
            <v>0</v>
          </cell>
          <cell r="E1146">
            <v>0</v>
          </cell>
        </row>
        <row r="1147">
          <cell r="A1147">
            <v>2200127</v>
          </cell>
          <cell r="B1147" t="str">
            <v>无居民海岛使用金支出</v>
          </cell>
          <cell r="C1147">
            <v>0</v>
          </cell>
          <cell r="D1147">
            <v>0</v>
          </cell>
          <cell r="E1147">
            <v>0</v>
          </cell>
        </row>
        <row r="1148">
          <cell r="A1148">
            <v>2200128</v>
          </cell>
          <cell r="B1148" t="str">
            <v>海洋战略规划与预警监测</v>
          </cell>
          <cell r="C1148">
            <v>0</v>
          </cell>
          <cell r="D1148">
            <v>0</v>
          </cell>
          <cell r="E1148">
            <v>0</v>
          </cell>
        </row>
        <row r="1149">
          <cell r="A1149">
            <v>2200129</v>
          </cell>
          <cell r="B1149" t="str">
            <v>基础测绘与地理信息监管</v>
          </cell>
          <cell r="C1149">
            <v>0</v>
          </cell>
          <cell r="D1149">
            <v>0</v>
          </cell>
          <cell r="E1149">
            <v>0</v>
          </cell>
        </row>
        <row r="1150">
          <cell r="A1150">
            <v>2200150</v>
          </cell>
          <cell r="B1150" t="str">
            <v>事业运行</v>
          </cell>
          <cell r="C1150">
            <v>0</v>
          </cell>
          <cell r="D1150">
            <v>0</v>
          </cell>
          <cell r="E1150">
            <v>0</v>
          </cell>
        </row>
        <row r="1151">
          <cell r="A1151">
            <v>2200199</v>
          </cell>
          <cell r="B1151" t="str">
            <v>其他自然资源事务支出</v>
          </cell>
          <cell r="C1151">
            <v>15</v>
          </cell>
          <cell r="D1151">
            <v>15</v>
          </cell>
          <cell r="E1151">
            <v>-504</v>
          </cell>
        </row>
        <row r="1152">
          <cell r="A1152">
            <v>22005</v>
          </cell>
          <cell r="B1152" t="str">
            <v>气象事务</v>
          </cell>
          <cell r="C1152">
            <v>55</v>
          </cell>
          <cell r="D1152">
            <v>70</v>
          </cell>
          <cell r="E1152">
            <v>85</v>
          </cell>
        </row>
        <row r="1153">
          <cell r="A1153">
            <v>2200501</v>
          </cell>
          <cell r="B1153" t="str">
            <v>行政运行</v>
          </cell>
          <cell r="C1153">
            <v>25</v>
          </cell>
          <cell r="D1153">
            <v>25</v>
          </cell>
          <cell r="E1153">
            <v>29</v>
          </cell>
        </row>
        <row r="1154">
          <cell r="A1154">
            <v>2200502</v>
          </cell>
          <cell r="B1154" t="str">
            <v>一般行政管理事务</v>
          </cell>
          <cell r="C1154">
            <v>0</v>
          </cell>
          <cell r="D1154">
            <v>0</v>
          </cell>
          <cell r="E1154">
            <v>0</v>
          </cell>
        </row>
        <row r="1155">
          <cell r="A1155">
            <v>2200503</v>
          </cell>
          <cell r="B1155" t="str">
            <v>机关服务</v>
          </cell>
          <cell r="C1155">
            <v>0</v>
          </cell>
          <cell r="D1155">
            <v>0</v>
          </cell>
          <cell r="E1155">
            <v>0</v>
          </cell>
        </row>
        <row r="1156">
          <cell r="A1156">
            <v>2200504</v>
          </cell>
          <cell r="B1156" t="str">
            <v>气象事业机构</v>
          </cell>
          <cell r="C1156">
            <v>22</v>
          </cell>
          <cell r="D1156">
            <v>18</v>
          </cell>
          <cell r="E1156">
            <v>27</v>
          </cell>
        </row>
        <row r="1157">
          <cell r="A1157">
            <v>2200506</v>
          </cell>
          <cell r="B1157" t="str">
            <v>气象探测</v>
          </cell>
          <cell r="C1157">
            <v>0</v>
          </cell>
          <cell r="D1157">
            <v>0</v>
          </cell>
          <cell r="E1157">
            <v>0</v>
          </cell>
        </row>
        <row r="1158">
          <cell r="A1158">
            <v>2200507</v>
          </cell>
          <cell r="B1158" t="str">
            <v>气象信息传输及管理</v>
          </cell>
          <cell r="C1158">
            <v>0</v>
          </cell>
          <cell r="D1158">
            <v>0</v>
          </cell>
          <cell r="E1158">
            <v>0</v>
          </cell>
        </row>
        <row r="1159">
          <cell r="A1159">
            <v>2200508</v>
          </cell>
          <cell r="B1159" t="str">
            <v>气象预报预测</v>
          </cell>
          <cell r="C1159">
            <v>0</v>
          </cell>
          <cell r="D1159">
            <v>0</v>
          </cell>
          <cell r="E1159">
            <v>0</v>
          </cell>
        </row>
        <row r="1160">
          <cell r="A1160">
            <v>2200509</v>
          </cell>
          <cell r="B1160" t="str">
            <v>气象服务</v>
          </cell>
          <cell r="C1160">
            <v>0</v>
          </cell>
          <cell r="D1160">
            <v>0</v>
          </cell>
          <cell r="E1160">
            <v>0</v>
          </cell>
        </row>
        <row r="1161">
          <cell r="A1161">
            <v>2200510</v>
          </cell>
          <cell r="B1161" t="str">
            <v>气象装备保障维护</v>
          </cell>
          <cell r="C1161">
            <v>0</v>
          </cell>
          <cell r="D1161">
            <v>0</v>
          </cell>
          <cell r="E1161">
            <v>0</v>
          </cell>
        </row>
        <row r="1162">
          <cell r="A1162">
            <v>2200511</v>
          </cell>
          <cell r="B1162" t="str">
            <v>气象基础设施建设与维修</v>
          </cell>
          <cell r="C1162">
            <v>0</v>
          </cell>
          <cell r="D1162">
            <v>0</v>
          </cell>
          <cell r="E1162">
            <v>0</v>
          </cell>
        </row>
        <row r="1163">
          <cell r="A1163">
            <v>2200512</v>
          </cell>
          <cell r="B1163" t="str">
            <v>气象卫星</v>
          </cell>
          <cell r="C1163">
            <v>0</v>
          </cell>
          <cell r="D1163">
            <v>0</v>
          </cell>
          <cell r="E1163">
            <v>0</v>
          </cell>
        </row>
        <row r="1164">
          <cell r="A1164">
            <v>2200513</v>
          </cell>
          <cell r="B1164" t="str">
            <v>气象法规与标准</v>
          </cell>
          <cell r="C1164">
            <v>0</v>
          </cell>
          <cell r="D1164">
            <v>0</v>
          </cell>
          <cell r="E1164">
            <v>0</v>
          </cell>
        </row>
        <row r="1165">
          <cell r="A1165">
            <v>2200514</v>
          </cell>
          <cell r="B1165" t="str">
            <v>气象资金审计稽查</v>
          </cell>
          <cell r="C1165">
            <v>0</v>
          </cell>
          <cell r="D1165">
            <v>0</v>
          </cell>
          <cell r="E1165">
            <v>0</v>
          </cell>
        </row>
        <row r="1166">
          <cell r="A1166">
            <v>2200599</v>
          </cell>
          <cell r="B1166" t="str">
            <v>其他气象事务支出</v>
          </cell>
          <cell r="C1166">
            <v>8</v>
          </cell>
          <cell r="D1166">
            <v>27</v>
          </cell>
          <cell r="E1166">
            <v>29</v>
          </cell>
        </row>
        <row r="1167">
          <cell r="A1167">
            <v>22099</v>
          </cell>
          <cell r="B1167" t="str">
            <v>其他自然资源海洋气象等支出</v>
          </cell>
          <cell r="C1167">
            <v>0</v>
          </cell>
          <cell r="D1167">
            <v>0</v>
          </cell>
          <cell r="E1167">
            <v>0</v>
          </cell>
        </row>
        <row r="1168">
          <cell r="A1168">
            <v>2209999</v>
          </cell>
          <cell r="B1168" t="str">
            <v>其他自然资源海洋气象等支出</v>
          </cell>
          <cell r="C1168">
            <v>0</v>
          </cell>
          <cell r="D1168">
            <v>0</v>
          </cell>
          <cell r="E1168">
            <v>0</v>
          </cell>
        </row>
        <row r="1169">
          <cell r="A1169">
            <v>221</v>
          </cell>
          <cell r="B1169" t="str">
            <v>十九、住房保障支出</v>
          </cell>
          <cell r="C1169">
            <v>22370</v>
          </cell>
          <cell r="D1169">
            <v>16936</v>
          </cell>
          <cell r="E1169">
            <v>27147</v>
          </cell>
        </row>
        <row r="1170">
          <cell r="A1170">
            <v>22101</v>
          </cell>
          <cell r="B1170" t="str">
            <v>保障性安居工程支出</v>
          </cell>
          <cell r="C1170">
            <v>12636</v>
          </cell>
          <cell r="D1170">
            <v>7016</v>
          </cell>
          <cell r="E1170">
            <v>17419</v>
          </cell>
        </row>
        <row r="1171">
          <cell r="A1171">
            <v>2210101</v>
          </cell>
          <cell r="B1171" t="str">
            <v>廉租住房</v>
          </cell>
          <cell r="C1171">
            <v>0</v>
          </cell>
          <cell r="D1171">
            <v>0</v>
          </cell>
          <cell r="E1171">
            <v>0</v>
          </cell>
        </row>
        <row r="1172">
          <cell r="A1172">
            <v>2210102</v>
          </cell>
          <cell r="B1172" t="str">
            <v>沉陷区治理</v>
          </cell>
          <cell r="C1172">
            <v>0</v>
          </cell>
          <cell r="D1172">
            <v>0</v>
          </cell>
          <cell r="E1172">
            <v>0</v>
          </cell>
        </row>
        <row r="1173">
          <cell r="A1173">
            <v>2210103</v>
          </cell>
          <cell r="B1173" t="str">
            <v>棚户区改造</v>
          </cell>
          <cell r="C1173">
            <v>1241</v>
          </cell>
          <cell r="D1173">
            <v>650</v>
          </cell>
          <cell r="E1173">
            <v>20</v>
          </cell>
        </row>
        <row r="1174">
          <cell r="A1174">
            <v>2210104</v>
          </cell>
          <cell r="B1174" t="str">
            <v>少数民族地区游牧民定居工程</v>
          </cell>
          <cell r="C1174">
            <v>0</v>
          </cell>
          <cell r="D1174">
            <v>0</v>
          </cell>
          <cell r="E1174">
            <v>0</v>
          </cell>
        </row>
        <row r="1175">
          <cell r="A1175">
            <v>2210105</v>
          </cell>
          <cell r="B1175" t="str">
            <v>农村危房改造</v>
          </cell>
          <cell r="C1175">
            <v>1198</v>
          </cell>
          <cell r="D1175">
            <v>1249</v>
          </cell>
          <cell r="E1175">
            <v>1333</v>
          </cell>
        </row>
        <row r="1176">
          <cell r="A1176">
            <v>2210106</v>
          </cell>
          <cell r="B1176" t="str">
            <v>公共租赁住房</v>
          </cell>
          <cell r="C1176">
            <v>0</v>
          </cell>
          <cell r="D1176">
            <v>0</v>
          </cell>
          <cell r="E1176">
            <v>0</v>
          </cell>
        </row>
        <row r="1177">
          <cell r="A1177">
            <v>2210107</v>
          </cell>
          <cell r="B1177" t="str">
            <v>保障性住房租金补贴</v>
          </cell>
          <cell r="C1177">
            <v>9</v>
          </cell>
          <cell r="D1177">
            <v>47</v>
          </cell>
          <cell r="E1177">
            <v>14</v>
          </cell>
        </row>
        <row r="1178">
          <cell r="A1178">
            <v>2210108</v>
          </cell>
          <cell r="B1178" t="str">
            <v>老旧小区改造</v>
          </cell>
          <cell r="C1178">
            <v>4391</v>
          </cell>
          <cell r="D1178">
            <v>1070</v>
          </cell>
          <cell r="E1178">
            <v>40</v>
          </cell>
        </row>
        <row r="1179">
          <cell r="A1179">
            <v>2210109</v>
          </cell>
          <cell r="B1179" t="str">
            <v>住房租赁市场发展</v>
          </cell>
          <cell r="C1179">
            <v>0</v>
          </cell>
          <cell r="D1179">
            <v>0</v>
          </cell>
          <cell r="E1179">
            <v>0</v>
          </cell>
        </row>
        <row r="1180">
          <cell r="A1180">
            <v>2210110</v>
          </cell>
          <cell r="B1180" t="str">
            <v>保障性租赁住房</v>
          </cell>
          <cell r="C1180">
            <v>4318</v>
          </cell>
          <cell r="D1180">
            <v>830</v>
          </cell>
          <cell r="E1180">
            <v>304</v>
          </cell>
        </row>
        <row r="1181">
          <cell r="A1181">
            <v>2210199</v>
          </cell>
          <cell r="B1181" t="str">
            <v>其他保障性安居工程支出</v>
          </cell>
          <cell r="C1181">
            <v>1479</v>
          </cell>
          <cell r="D1181">
            <v>3170</v>
          </cell>
          <cell r="E1181">
            <v>15708</v>
          </cell>
        </row>
        <row r="1182">
          <cell r="A1182">
            <v>22102</v>
          </cell>
          <cell r="B1182" t="str">
            <v>住房改革支出</v>
          </cell>
          <cell r="C1182">
            <v>9639</v>
          </cell>
          <cell r="D1182">
            <v>9825</v>
          </cell>
          <cell r="E1182">
            <v>9728</v>
          </cell>
        </row>
        <row r="1183">
          <cell r="A1183">
            <v>2210201</v>
          </cell>
          <cell r="B1183" t="str">
            <v>住房公积金</v>
          </cell>
          <cell r="C1183">
            <v>9639</v>
          </cell>
          <cell r="D1183">
            <v>9825</v>
          </cell>
          <cell r="E1183">
            <v>9728</v>
          </cell>
        </row>
        <row r="1184">
          <cell r="A1184">
            <v>2210202</v>
          </cell>
          <cell r="B1184" t="str">
            <v>提租补贴</v>
          </cell>
          <cell r="C1184">
            <v>0</v>
          </cell>
          <cell r="D1184">
            <v>0</v>
          </cell>
          <cell r="E1184">
            <v>0</v>
          </cell>
        </row>
        <row r="1185">
          <cell r="A1185">
            <v>2210203</v>
          </cell>
          <cell r="B1185" t="str">
            <v>购房补贴</v>
          </cell>
          <cell r="C1185">
            <v>0</v>
          </cell>
          <cell r="D1185">
            <v>0</v>
          </cell>
          <cell r="E1185">
            <v>0</v>
          </cell>
        </row>
        <row r="1186">
          <cell r="A1186">
            <v>22103</v>
          </cell>
          <cell r="B1186" t="str">
            <v>城乡社区住宅</v>
          </cell>
          <cell r="C1186">
            <v>95</v>
          </cell>
          <cell r="D1186">
            <v>95</v>
          </cell>
          <cell r="E1186">
            <v>0</v>
          </cell>
        </row>
        <row r="1187">
          <cell r="A1187">
            <v>2210301</v>
          </cell>
          <cell r="B1187" t="str">
            <v>公有住房建设和维修改造支出</v>
          </cell>
          <cell r="C1187">
            <v>0</v>
          </cell>
          <cell r="D1187">
            <v>0</v>
          </cell>
          <cell r="E1187">
            <v>0</v>
          </cell>
        </row>
        <row r="1188">
          <cell r="A1188">
            <v>2210302</v>
          </cell>
          <cell r="B1188" t="str">
            <v>住房公积金管理</v>
          </cell>
          <cell r="C1188">
            <v>0</v>
          </cell>
          <cell r="D1188">
            <v>0</v>
          </cell>
          <cell r="E1188">
            <v>0</v>
          </cell>
        </row>
        <row r="1189">
          <cell r="A1189">
            <v>2210399</v>
          </cell>
          <cell r="B1189" t="str">
            <v>其他城乡社区住宅支出</v>
          </cell>
          <cell r="C1189">
            <v>95</v>
          </cell>
          <cell r="D1189">
            <v>95</v>
          </cell>
          <cell r="E1189">
            <v>0</v>
          </cell>
        </row>
        <row r="1190">
          <cell r="A1190">
            <v>222</v>
          </cell>
          <cell r="B1190" t="str">
            <v>二十、粮油物资储备支出</v>
          </cell>
          <cell r="C1190">
            <v>439</v>
          </cell>
          <cell r="D1190">
            <v>338</v>
          </cell>
          <cell r="E1190">
            <v>480</v>
          </cell>
        </row>
        <row r="1191">
          <cell r="A1191">
            <v>22201</v>
          </cell>
          <cell r="B1191" t="str">
            <v>粮油事务</v>
          </cell>
          <cell r="C1191">
            <v>439</v>
          </cell>
          <cell r="D1191">
            <v>338</v>
          </cell>
          <cell r="E1191">
            <v>480</v>
          </cell>
        </row>
        <row r="1192">
          <cell r="A1192">
            <v>2220101</v>
          </cell>
          <cell r="B1192" t="str">
            <v>行政运行</v>
          </cell>
          <cell r="C1192">
            <v>0</v>
          </cell>
          <cell r="D1192">
            <v>0</v>
          </cell>
          <cell r="E1192">
            <v>0</v>
          </cell>
        </row>
        <row r="1193">
          <cell r="A1193">
            <v>2220102</v>
          </cell>
          <cell r="B1193" t="str">
            <v>一般行政管理事务</v>
          </cell>
          <cell r="C1193">
            <v>3</v>
          </cell>
          <cell r="D1193">
            <v>3</v>
          </cell>
          <cell r="E1193">
            <v>1</v>
          </cell>
        </row>
        <row r="1194">
          <cell r="A1194">
            <v>2220103</v>
          </cell>
          <cell r="B1194" t="str">
            <v>机关服务</v>
          </cell>
          <cell r="C1194">
            <v>0</v>
          </cell>
          <cell r="D1194">
            <v>0</v>
          </cell>
          <cell r="E1194">
            <v>0</v>
          </cell>
        </row>
        <row r="1195">
          <cell r="A1195">
            <v>2220104</v>
          </cell>
          <cell r="B1195" t="str">
            <v>财务与审计支出</v>
          </cell>
          <cell r="C1195">
            <v>0</v>
          </cell>
          <cell r="D1195">
            <v>0</v>
          </cell>
          <cell r="E1195">
            <v>0</v>
          </cell>
        </row>
        <row r="1196">
          <cell r="A1196">
            <v>2220105</v>
          </cell>
          <cell r="B1196" t="str">
            <v>信息统计</v>
          </cell>
          <cell r="C1196">
            <v>10</v>
          </cell>
          <cell r="D1196">
            <v>10</v>
          </cell>
          <cell r="E1196">
            <v>0</v>
          </cell>
        </row>
        <row r="1197">
          <cell r="A1197">
            <v>2220106</v>
          </cell>
          <cell r="B1197" t="str">
            <v>专项业务活动</v>
          </cell>
          <cell r="C1197">
            <v>0</v>
          </cell>
          <cell r="D1197">
            <v>0</v>
          </cell>
          <cell r="E1197">
            <v>0</v>
          </cell>
        </row>
        <row r="1198">
          <cell r="A1198">
            <v>2220107</v>
          </cell>
          <cell r="B1198" t="str">
            <v>国家粮油差价补贴</v>
          </cell>
          <cell r="C1198">
            <v>0</v>
          </cell>
          <cell r="D1198">
            <v>0</v>
          </cell>
          <cell r="E1198">
            <v>0</v>
          </cell>
        </row>
        <row r="1199">
          <cell r="A1199">
            <v>2220112</v>
          </cell>
          <cell r="B1199" t="str">
            <v>粮食财务挂账利息补贴</v>
          </cell>
          <cell r="C1199">
            <v>0</v>
          </cell>
          <cell r="D1199">
            <v>0</v>
          </cell>
          <cell r="E1199">
            <v>0</v>
          </cell>
        </row>
        <row r="1200">
          <cell r="A1200">
            <v>2220113</v>
          </cell>
          <cell r="B1200" t="str">
            <v>粮食财务挂账消化款</v>
          </cell>
          <cell r="C1200">
            <v>0</v>
          </cell>
          <cell r="D1200">
            <v>0</v>
          </cell>
          <cell r="E1200">
            <v>0</v>
          </cell>
        </row>
        <row r="1201">
          <cell r="A1201">
            <v>2220114</v>
          </cell>
          <cell r="B1201" t="str">
            <v>处理陈化粮补贴</v>
          </cell>
          <cell r="C1201">
            <v>0</v>
          </cell>
          <cell r="D1201">
            <v>0</v>
          </cell>
          <cell r="E1201">
            <v>0</v>
          </cell>
        </row>
        <row r="1202">
          <cell r="A1202">
            <v>2220115</v>
          </cell>
          <cell r="B1202" t="str">
            <v>粮食风险基金</v>
          </cell>
          <cell r="C1202">
            <v>356</v>
          </cell>
          <cell r="D1202">
            <v>113</v>
          </cell>
          <cell r="E1202">
            <v>200</v>
          </cell>
        </row>
        <row r="1203">
          <cell r="A1203">
            <v>2220118</v>
          </cell>
          <cell r="B1203" t="str">
            <v>粮油市场调控专项资金</v>
          </cell>
          <cell r="C1203">
            <v>0</v>
          </cell>
          <cell r="D1203">
            <v>0</v>
          </cell>
          <cell r="E1203">
            <v>0</v>
          </cell>
        </row>
        <row r="1204">
          <cell r="A1204">
            <v>2220119</v>
          </cell>
          <cell r="B1204" t="str">
            <v>设施建设</v>
          </cell>
          <cell r="C1204">
            <v>0</v>
          </cell>
          <cell r="D1204">
            <v>0</v>
          </cell>
          <cell r="E1204">
            <v>200</v>
          </cell>
        </row>
        <row r="1205">
          <cell r="A1205">
            <v>2220120</v>
          </cell>
          <cell r="B1205" t="str">
            <v>设施安全</v>
          </cell>
          <cell r="C1205">
            <v>0</v>
          </cell>
          <cell r="D1205">
            <v>0</v>
          </cell>
          <cell r="E1205">
            <v>0</v>
          </cell>
        </row>
        <row r="1206">
          <cell r="A1206">
            <v>2220121</v>
          </cell>
          <cell r="B1206" t="str">
            <v>物资保管体系</v>
          </cell>
          <cell r="C1206">
            <v>0</v>
          </cell>
          <cell r="D1206">
            <v>12</v>
          </cell>
          <cell r="E1206">
            <v>12</v>
          </cell>
        </row>
        <row r="1207">
          <cell r="A1207">
            <v>2220150</v>
          </cell>
          <cell r="B1207" t="str">
            <v>事业运行</v>
          </cell>
          <cell r="C1207">
            <v>0</v>
          </cell>
          <cell r="D1207">
            <v>0</v>
          </cell>
          <cell r="E1207">
            <v>0</v>
          </cell>
        </row>
        <row r="1208">
          <cell r="A1208">
            <v>2220199</v>
          </cell>
          <cell r="B1208" t="str">
            <v>其他粮油事务支出</v>
          </cell>
          <cell r="C1208">
            <v>70</v>
          </cell>
          <cell r="D1208">
            <v>200</v>
          </cell>
          <cell r="E1208">
            <v>67</v>
          </cell>
        </row>
        <row r="1209">
          <cell r="A1209">
            <v>22203</v>
          </cell>
          <cell r="B1209" t="str">
            <v>能源储备</v>
          </cell>
          <cell r="C1209">
            <v>0</v>
          </cell>
          <cell r="D1209">
            <v>0</v>
          </cell>
          <cell r="E1209">
            <v>0</v>
          </cell>
        </row>
        <row r="1210">
          <cell r="A1210">
            <v>2220301</v>
          </cell>
          <cell r="B1210" t="str">
            <v>石油储备</v>
          </cell>
          <cell r="C1210">
            <v>0</v>
          </cell>
          <cell r="D1210">
            <v>0</v>
          </cell>
          <cell r="E1210">
            <v>0</v>
          </cell>
        </row>
        <row r="1211">
          <cell r="A1211">
            <v>2220303</v>
          </cell>
          <cell r="B1211" t="str">
            <v>天然铀储备</v>
          </cell>
          <cell r="C1211">
            <v>0</v>
          </cell>
          <cell r="D1211">
            <v>0</v>
          </cell>
          <cell r="E1211">
            <v>0</v>
          </cell>
        </row>
        <row r="1212">
          <cell r="A1212">
            <v>2220304</v>
          </cell>
          <cell r="B1212" t="str">
            <v>煤炭储备</v>
          </cell>
          <cell r="C1212">
            <v>0</v>
          </cell>
          <cell r="D1212">
            <v>0</v>
          </cell>
          <cell r="E1212">
            <v>0</v>
          </cell>
        </row>
        <row r="1213">
          <cell r="A1213">
            <v>2220305</v>
          </cell>
          <cell r="B1213" t="str">
            <v>成品油储备</v>
          </cell>
          <cell r="C1213">
            <v>0</v>
          </cell>
          <cell r="D1213">
            <v>0</v>
          </cell>
          <cell r="E1213">
            <v>0</v>
          </cell>
        </row>
        <row r="1214">
          <cell r="A1214">
            <v>2220306</v>
          </cell>
          <cell r="B1214" t="str">
            <v>天然气储备◆</v>
          </cell>
        </row>
        <row r="1214">
          <cell r="E1214">
            <v>0</v>
          </cell>
        </row>
        <row r="1215">
          <cell r="A1215">
            <v>2220399</v>
          </cell>
          <cell r="B1215" t="str">
            <v>其他能源储备支出</v>
          </cell>
          <cell r="C1215">
            <v>0</v>
          </cell>
          <cell r="D1215">
            <v>0</v>
          </cell>
          <cell r="E1215">
            <v>0</v>
          </cell>
        </row>
        <row r="1216">
          <cell r="A1216">
            <v>22204</v>
          </cell>
          <cell r="B1216" t="str">
            <v>粮油储备</v>
          </cell>
          <cell r="C1216">
            <v>0</v>
          </cell>
          <cell r="D1216">
            <v>0</v>
          </cell>
          <cell r="E1216">
            <v>0</v>
          </cell>
        </row>
        <row r="1217">
          <cell r="A1217">
            <v>2220401</v>
          </cell>
          <cell r="B1217" t="str">
            <v>储备粮油补贴</v>
          </cell>
          <cell r="C1217">
            <v>0</v>
          </cell>
          <cell r="D1217">
            <v>0</v>
          </cell>
          <cell r="E1217">
            <v>0</v>
          </cell>
        </row>
        <row r="1218">
          <cell r="A1218">
            <v>2220402</v>
          </cell>
          <cell r="B1218" t="str">
            <v>储备粮油差价补贴</v>
          </cell>
          <cell r="C1218">
            <v>0</v>
          </cell>
          <cell r="D1218">
            <v>0</v>
          </cell>
          <cell r="E1218">
            <v>0</v>
          </cell>
        </row>
        <row r="1219">
          <cell r="A1219">
            <v>2220403</v>
          </cell>
          <cell r="B1219" t="str">
            <v>储备粮（油）库建设</v>
          </cell>
          <cell r="C1219">
            <v>0</v>
          </cell>
          <cell r="D1219">
            <v>0</v>
          </cell>
          <cell r="E1219">
            <v>0</v>
          </cell>
        </row>
        <row r="1220">
          <cell r="A1220">
            <v>2220404</v>
          </cell>
          <cell r="B1220" t="str">
            <v>最低收购价政策支出</v>
          </cell>
          <cell r="C1220">
            <v>0</v>
          </cell>
          <cell r="D1220">
            <v>0</v>
          </cell>
          <cell r="E1220">
            <v>0</v>
          </cell>
        </row>
        <row r="1221">
          <cell r="A1221">
            <v>2220499</v>
          </cell>
          <cell r="B1221" t="str">
            <v>其他粮油储备支出</v>
          </cell>
          <cell r="C1221">
            <v>0</v>
          </cell>
          <cell r="D1221">
            <v>0</v>
          </cell>
          <cell r="E1221">
            <v>0</v>
          </cell>
        </row>
        <row r="1222">
          <cell r="A1222">
            <v>22205</v>
          </cell>
          <cell r="B1222" t="str">
            <v>重要商品储备</v>
          </cell>
          <cell r="C1222">
            <v>0</v>
          </cell>
          <cell r="D1222">
            <v>0</v>
          </cell>
          <cell r="E1222">
            <v>0</v>
          </cell>
        </row>
        <row r="1223">
          <cell r="A1223">
            <v>2220501</v>
          </cell>
          <cell r="B1223" t="str">
            <v>棉花储备</v>
          </cell>
          <cell r="C1223">
            <v>0</v>
          </cell>
          <cell r="D1223">
            <v>0</v>
          </cell>
          <cell r="E1223">
            <v>0</v>
          </cell>
        </row>
        <row r="1224">
          <cell r="A1224">
            <v>2220502</v>
          </cell>
          <cell r="B1224" t="str">
            <v>食糖储备</v>
          </cell>
          <cell r="C1224">
            <v>0</v>
          </cell>
          <cell r="D1224">
            <v>0</v>
          </cell>
          <cell r="E1224">
            <v>0</v>
          </cell>
        </row>
        <row r="1225">
          <cell r="A1225">
            <v>2220503</v>
          </cell>
          <cell r="B1225" t="str">
            <v>肉类储备</v>
          </cell>
          <cell r="C1225">
            <v>0</v>
          </cell>
          <cell r="D1225">
            <v>0</v>
          </cell>
          <cell r="E1225">
            <v>0</v>
          </cell>
        </row>
        <row r="1226">
          <cell r="A1226">
            <v>2220504</v>
          </cell>
          <cell r="B1226" t="str">
            <v>化肥储备</v>
          </cell>
          <cell r="C1226">
            <v>0</v>
          </cell>
          <cell r="D1226">
            <v>0</v>
          </cell>
          <cell r="E1226">
            <v>0</v>
          </cell>
        </row>
        <row r="1227">
          <cell r="A1227">
            <v>2220505</v>
          </cell>
          <cell r="B1227" t="str">
            <v>农药储备</v>
          </cell>
          <cell r="C1227">
            <v>0</v>
          </cell>
          <cell r="D1227">
            <v>0</v>
          </cell>
          <cell r="E1227">
            <v>0</v>
          </cell>
        </row>
        <row r="1228">
          <cell r="A1228">
            <v>2220506</v>
          </cell>
          <cell r="B1228" t="str">
            <v>边销茶储备</v>
          </cell>
          <cell r="C1228">
            <v>0</v>
          </cell>
          <cell r="D1228">
            <v>0</v>
          </cell>
          <cell r="E1228">
            <v>0</v>
          </cell>
        </row>
        <row r="1229">
          <cell r="A1229">
            <v>2220507</v>
          </cell>
          <cell r="B1229" t="str">
            <v>羊毛储备</v>
          </cell>
          <cell r="C1229">
            <v>0</v>
          </cell>
          <cell r="D1229">
            <v>0</v>
          </cell>
          <cell r="E1229">
            <v>0</v>
          </cell>
        </row>
        <row r="1230">
          <cell r="A1230">
            <v>2220508</v>
          </cell>
          <cell r="B1230" t="str">
            <v>医药储备</v>
          </cell>
          <cell r="C1230">
            <v>0</v>
          </cell>
          <cell r="D1230">
            <v>0</v>
          </cell>
          <cell r="E1230">
            <v>0</v>
          </cell>
        </row>
        <row r="1231">
          <cell r="A1231">
            <v>2220509</v>
          </cell>
          <cell r="B1231" t="str">
            <v>食盐储备</v>
          </cell>
          <cell r="C1231">
            <v>0</v>
          </cell>
          <cell r="D1231">
            <v>0</v>
          </cell>
          <cell r="E1231">
            <v>0</v>
          </cell>
        </row>
        <row r="1232">
          <cell r="A1232">
            <v>2220510</v>
          </cell>
          <cell r="B1232" t="str">
            <v>战略物资储备</v>
          </cell>
          <cell r="C1232">
            <v>0</v>
          </cell>
          <cell r="D1232">
            <v>0</v>
          </cell>
          <cell r="E1232">
            <v>0</v>
          </cell>
        </row>
        <row r="1233">
          <cell r="A1233">
            <v>2220511</v>
          </cell>
          <cell r="B1233" t="str">
            <v>应急物资储备</v>
          </cell>
          <cell r="C1233">
            <v>0</v>
          </cell>
          <cell r="D1233">
            <v>0</v>
          </cell>
          <cell r="E1233">
            <v>0</v>
          </cell>
        </row>
        <row r="1234">
          <cell r="A1234">
            <v>2220599</v>
          </cell>
          <cell r="B1234" t="str">
            <v>其他重要商品储备支出</v>
          </cell>
          <cell r="C1234">
            <v>0</v>
          </cell>
          <cell r="D1234">
            <v>0</v>
          </cell>
          <cell r="E1234">
            <v>0</v>
          </cell>
        </row>
        <row r="1235">
          <cell r="A1235">
            <v>224</v>
          </cell>
          <cell r="B1235" t="str">
            <v>二十一、灾害防治及应急管理支出</v>
          </cell>
          <cell r="C1235">
            <v>1953</v>
          </cell>
          <cell r="D1235">
            <v>3488</v>
          </cell>
          <cell r="E1235">
            <v>113</v>
          </cell>
        </row>
        <row r="1236">
          <cell r="A1236">
            <v>22401</v>
          </cell>
          <cell r="B1236" t="str">
            <v>应急管理事务</v>
          </cell>
          <cell r="C1236">
            <v>662</v>
          </cell>
          <cell r="D1236">
            <v>785</v>
          </cell>
          <cell r="E1236">
            <v>641</v>
          </cell>
        </row>
        <row r="1237">
          <cell r="A1237">
            <v>2240101</v>
          </cell>
          <cell r="B1237" t="str">
            <v>行政运行</v>
          </cell>
          <cell r="C1237">
            <v>584</v>
          </cell>
          <cell r="D1237">
            <v>604</v>
          </cell>
          <cell r="E1237">
            <v>618</v>
          </cell>
        </row>
        <row r="1238">
          <cell r="A1238">
            <v>2240102</v>
          </cell>
          <cell r="B1238" t="str">
            <v>一般行政管理事务</v>
          </cell>
          <cell r="C1238">
            <v>0</v>
          </cell>
          <cell r="D1238">
            <v>20</v>
          </cell>
          <cell r="E1238">
            <v>3</v>
          </cell>
        </row>
        <row r="1239">
          <cell r="A1239">
            <v>2240103</v>
          </cell>
          <cell r="B1239" t="str">
            <v>机关服务</v>
          </cell>
          <cell r="C1239">
            <v>0</v>
          </cell>
          <cell r="D1239">
            <v>0</v>
          </cell>
          <cell r="E1239">
            <v>0</v>
          </cell>
        </row>
        <row r="1240">
          <cell r="A1240">
            <v>2240104</v>
          </cell>
          <cell r="B1240" t="str">
            <v>灾害风险防治</v>
          </cell>
          <cell r="C1240">
            <v>0</v>
          </cell>
          <cell r="D1240">
            <v>60</v>
          </cell>
          <cell r="E1240">
            <v>15</v>
          </cell>
        </row>
        <row r="1241">
          <cell r="A1241">
            <v>2240105</v>
          </cell>
          <cell r="B1241" t="str">
            <v>国务院安委会专项</v>
          </cell>
          <cell r="C1241">
            <v>0</v>
          </cell>
          <cell r="D1241">
            <v>0</v>
          </cell>
          <cell r="E1241">
            <v>0</v>
          </cell>
        </row>
        <row r="1242">
          <cell r="A1242">
            <v>2240106</v>
          </cell>
          <cell r="B1242" t="str">
            <v>安全监管</v>
          </cell>
          <cell r="C1242">
            <v>14</v>
          </cell>
          <cell r="D1242">
            <v>9</v>
          </cell>
          <cell r="E1242">
            <v>2</v>
          </cell>
        </row>
        <row r="1243">
          <cell r="A1243">
            <v>2240108</v>
          </cell>
          <cell r="B1243" t="str">
            <v>应急救援</v>
          </cell>
          <cell r="C1243">
            <v>53</v>
          </cell>
          <cell r="D1243">
            <v>87</v>
          </cell>
          <cell r="E1243">
            <v>3</v>
          </cell>
        </row>
        <row r="1244">
          <cell r="A1244">
            <v>2240109</v>
          </cell>
          <cell r="B1244" t="str">
            <v>应急管理</v>
          </cell>
          <cell r="C1244">
            <v>10</v>
          </cell>
          <cell r="D1244">
            <v>5</v>
          </cell>
          <cell r="E1244">
            <v>0</v>
          </cell>
        </row>
        <row r="1245">
          <cell r="A1245">
            <v>2240150</v>
          </cell>
          <cell r="B1245" t="str">
            <v>事业运行</v>
          </cell>
          <cell r="C1245">
            <v>0</v>
          </cell>
          <cell r="D1245">
            <v>0</v>
          </cell>
          <cell r="E1245">
            <v>0</v>
          </cell>
        </row>
        <row r="1246">
          <cell r="A1246">
            <v>2240199</v>
          </cell>
          <cell r="B1246" t="str">
            <v>其他应急管理支出</v>
          </cell>
          <cell r="C1246">
            <v>1</v>
          </cell>
          <cell r="D1246">
            <v>0</v>
          </cell>
          <cell r="E1246">
            <v>0</v>
          </cell>
        </row>
        <row r="1247">
          <cell r="A1247">
            <v>22402</v>
          </cell>
          <cell r="B1247" t="str">
            <v>消防救援事务</v>
          </cell>
          <cell r="C1247">
            <v>775</v>
          </cell>
          <cell r="D1247">
            <v>1408</v>
          </cell>
          <cell r="E1247">
            <v>1078</v>
          </cell>
        </row>
        <row r="1248">
          <cell r="A1248">
            <v>2240201</v>
          </cell>
          <cell r="B1248" t="str">
            <v>行政运行</v>
          </cell>
          <cell r="C1248">
            <v>768</v>
          </cell>
          <cell r="D1248">
            <v>1317</v>
          </cell>
          <cell r="E1248">
            <v>987</v>
          </cell>
        </row>
        <row r="1249">
          <cell r="A1249">
            <v>2240202</v>
          </cell>
          <cell r="B1249" t="str">
            <v>一般行政管理事务</v>
          </cell>
          <cell r="C1249">
            <v>0</v>
          </cell>
          <cell r="D1249">
            <v>0</v>
          </cell>
          <cell r="E1249">
            <v>0</v>
          </cell>
        </row>
        <row r="1250">
          <cell r="A1250">
            <v>2240203</v>
          </cell>
          <cell r="B1250" t="str">
            <v>机关服务</v>
          </cell>
          <cell r="C1250">
            <v>0</v>
          </cell>
          <cell r="D1250">
            <v>0</v>
          </cell>
          <cell r="E1250">
            <v>0</v>
          </cell>
        </row>
        <row r="1251">
          <cell r="A1251">
            <v>2240204</v>
          </cell>
          <cell r="B1251" t="str">
            <v>消防应急救援</v>
          </cell>
          <cell r="C1251">
            <v>7</v>
          </cell>
          <cell r="D1251">
            <v>91</v>
          </cell>
          <cell r="E1251">
            <v>91</v>
          </cell>
        </row>
        <row r="1252">
          <cell r="A1252">
            <v>2240250</v>
          </cell>
          <cell r="B1252" t="str">
            <v>事业运行</v>
          </cell>
          <cell r="C1252">
            <v>0</v>
          </cell>
        </row>
        <row r="1252">
          <cell r="E1252">
            <v>0</v>
          </cell>
        </row>
        <row r="1253">
          <cell r="A1253">
            <v>2240299</v>
          </cell>
          <cell r="B1253" t="str">
            <v>其他消防救援事务支出</v>
          </cell>
          <cell r="C1253">
            <v>0</v>
          </cell>
          <cell r="D1253">
            <v>0</v>
          </cell>
          <cell r="E1253">
            <v>0</v>
          </cell>
        </row>
        <row r="1254">
          <cell r="A1254">
            <v>22404</v>
          </cell>
          <cell r="B1254" t="str">
            <v>矿山安全</v>
          </cell>
          <cell r="C1254">
            <v>0</v>
          </cell>
          <cell r="D1254">
            <v>0</v>
          </cell>
          <cell r="E1254">
            <v>0</v>
          </cell>
        </row>
        <row r="1255">
          <cell r="A1255">
            <v>2240401</v>
          </cell>
          <cell r="B1255" t="str">
            <v>行政运行</v>
          </cell>
          <cell r="C1255">
            <v>0</v>
          </cell>
          <cell r="D1255">
            <v>0</v>
          </cell>
          <cell r="E1255">
            <v>0</v>
          </cell>
        </row>
        <row r="1256">
          <cell r="A1256">
            <v>2240402</v>
          </cell>
          <cell r="B1256" t="str">
            <v>一般行政管理事务</v>
          </cell>
          <cell r="C1256">
            <v>0</v>
          </cell>
          <cell r="D1256">
            <v>0</v>
          </cell>
          <cell r="E1256">
            <v>0</v>
          </cell>
        </row>
        <row r="1257">
          <cell r="A1257">
            <v>2240403</v>
          </cell>
          <cell r="B1257" t="str">
            <v>机关服务</v>
          </cell>
          <cell r="C1257">
            <v>0</v>
          </cell>
          <cell r="D1257">
            <v>0</v>
          </cell>
          <cell r="E1257">
            <v>0</v>
          </cell>
        </row>
        <row r="1258">
          <cell r="A1258">
            <v>2240404</v>
          </cell>
          <cell r="B1258" t="str">
            <v>矿山安全监察事务</v>
          </cell>
          <cell r="C1258">
            <v>0</v>
          </cell>
          <cell r="D1258">
            <v>0</v>
          </cell>
          <cell r="E1258">
            <v>0</v>
          </cell>
        </row>
        <row r="1259">
          <cell r="A1259">
            <v>2240405</v>
          </cell>
          <cell r="B1259" t="str">
            <v>矿山应急救援事务</v>
          </cell>
          <cell r="C1259">
            <v>0</v>
          </cell>
          <cell r="D1259">
            <v>0</v>
          </cell>
          <cell r="E1259">
            <v>0</v>
          </cell>
        </row>
        <row r="1260">
          <cell r="A1260">
            <v>2240450</v>
          </cell>
          <cell r="B1260" t="str">
            <v>事业运行</v>
          </cell>
          <cell r="C1260">
            <v>0</v>
          </cell>
          <cell r="D1260">
            <v>0</v>
          </cell>
          <cell r="E1260">
            <v>0</v>
          </cell>
        </row>
        <row r="1261">
          <cell r="A1261">
            <v>2240499</v>
          </cell>
          <cell r="B1261" t="str">
            <v>其他矿山安全支出</v>
          </cell>
          <cell r="C1261">
            <v>0</v>
          </cell>
          <cell r="D1261">
            <v>0</v>
          </cell>
          <cell r="E1261">
            <v>0</v>
          </cell>
        </row>
        <row r="1262">
          <cell r="A1262">
            <v>22405</v>
          </cell>
          <cell r="B1262" t="str">
            <v>地震事务</v>
          </cell>
          <cell r="C1262">
            <v>76</v>
          </cell>
          <cell r="D1262">
            <v>171</v>
          </cell>
          <cell r="E1262">
            <v>94</v>
          </cell>
        </row>
        <row r="1263">
          <cell r="A1263">
            <v>2240501</v>
          </cell>
          <cell r="B1263" t="str">
            <v>行政运行</v>
          </cell>
          <cell r="C1263">
            <v>67</v>
          </cell>
          <cell r="D1263">
            <v>67</v>
          </cell>
          <cell r="E1263">
            <v>0</v>
          </cell>
        </row>
        <row r="1264">
          <cell r="A1264">
            <v>2240502</v>
          </cell>
          <cell r="B1264" t="str">
            <v>一般行政管理事务</v>
          </cell>
          <cell r="C1264">
            <v>0</v>
          </cell>
          <cell r="D1264">
            <v>0</v>
          </cell>
          <cell r="E1264">
            <v>0</v>
          </cell>
        </row>
        <row r="1265">
          <cell r="A1265">
            <v>2240503</v>
          </cell>
          <cell r="B1265" t="str">
            <v>机关服务</v>
          </cell>
          <cell r="C1265">
            <v>0</v>
          </cell>
          <cell r="D1265">
            <v>0</v>
          </cell>
          <cell r="E1265">
            <v>0</v>
          </cell>
        </row>
        <row r="1266">
          <cell r="A1266">
            <v>2240504</v>
          </cell>
          <cell r="B1266" t="str">
            <v>地震监测</v>
          </cell>
          <cell r="C1266">
            <v>2</v>
          </cell>
          <cell r="D1266">
            <v>2</v>
          </cell>
          <cell r="E1266">
            <v>2</v>
          </cell>
        </row>
        <row r="1267">
          <cell r="A1267">
            <v>2240505</v>
          </cell>
          <cell r="B1267" t="str">
            <v>地震预测预报</v>
          </cell>
          <cell r="C1267">
            <v>5</v>
          </cell>
          <cell r="D1267">
            <v>5</v>
          </cell>
          <cell r="E1267">
            <v>2</v>
          </cell>
        </row>
        <row r="1268">
          <cell r="A1268">
            <v>2240506</v>
          </cell>
          <cell r="B1268" t="str">
            <v>地震灾害预防</v>
          </cell>
          <cell r="C1268">
            <v>0</v>
          </cell>
          <cell r="D1268">
            <v>0</v>
          </cell>
          <cell r="E1268">
            <v>0</v>
          </cell>
        </row>
        <row r="1269">
          <cell r="A1269">
            <v>2240507</v>
          </cell>
          <cell r="B1269" t="str">
            <v>地震应急救援</v>
          </cell>
          <cell r="C1269">
            <v>2</v>
          </cell>
          <cell r="D1269">
            <v>2</v>
          </cell>
          <cell r="E1269">
            <v>2</v>
          </cell>
        </row>
        <row r="1270">
          <cell r="A1270">
            <v>2240508</v>
          </cell>
          <cell r="B1270" t="str">
            <v>地震环境探察</v>
          </cell>
          <cell r="C1270">
            <v>0</v>
          </cell>
          <cell r="D1270">
            <v>0</v>
          </cell>
          <cell r="E1270">
            <v>0</v>
          </cell>
        </row>
        <row r="1271">
          <cell r="A1271">
            <v>2240509</v>
          </cell>
          <cell r="B1271" t="str">
            <v>防震减灾信息管理</v>
          </cell>
          <cell r="C1271">
            <v>0</v>
          </cell>
          <cell r="D1271">
            <v>0</v>
          </cell>
          <cell r="E1271">
            <v>0</v>
          </cell>
        </row>
        <row r="1272">
          <cell r="A1272">
            <v>2240510</v>
          </cell>
          <cell r="B1272" t="str">
            <v>防震减灾基础管理</v>
          </cell>
          <cell r="C1272">
            <v>0</v>
          </cell>
          <cell r="D1272">
            <v>0</v>
          </cell>
          <cell r="E1272">
            <v>0</v>
          </cell>
        </row>
        <row r="1273">
          <cell r="A1273">
            <v>2240550</v>
          </cell>
          <cell r="B1273" t="str">
            <v>地震事业机构</v>
          </cell>
          <cell r="C1273">
            <v>0</v>
          </cell>
          <cell r="D1273">
            <v>78</v>
          </cell>
          <cell r="E1273">
            <v>80</v>
          </cell>
        </row>
        <row r="1274">
          <cell r="A1274">
            <v>2240599</v>
          </cell>
          <cell r="B1274" t="str">
            <v>其他地震事务支出</v>
          </cell>
          <cell r="C1274">
            <v>0</v>
          </cell>
          <cell r="D1274">
            <v>17</v>
          </cell>
          <cell r="E1274">
            <v>8</v>
          </cell>
        </row>
        <row r="1275">
          <cell r="A1275">
            <v>22406</v>
          </cell>
          <cell r="B1275" t="str">
            <v>自然灾害防治</v>
          </cell>
          <cell r="C1275">
            <v>164</v>
          </cell>
          <cell r="D1275">
            <v>451</v>
          </cell>
          <cell r="E1275">
            <v>-2053</v>
          </cell>
        </row>
        <row r="1276">
          <cell r="A1276">
            <v>2240601</v>
          </cell>
          <cell r="B1276" t="str">
            <v>地质灾害防治</v>
          </cell>
          <cell r="C1276">
            <v>80</v>
          </cell>
          <cell r="D1276">
            <v>367</v>
          </cell>
          <cell r="E1276">
            <v>-2053</v>
          </cell>
        </row>
        <row r="1277">
          <cell r="A1277">
            <v>2240602</v>
          </cell>
          <cell r="B1277" t="str">
            <v>森林草原防灾减灾</v>
          </cell>
          <cell r="C1277">
            <v>14</v>
          </cell>
          <cell r="D1277">
            <v>14</v>
          </cell>
          <cell r="E1277">
            <v>0</v>
          </cell>
        </row>
        <row r="1278">
          <cell r="A1278">
            <v>2240699</v>
          </cell>
          <cell r="B1278" t="str">
            <v>其他自然灾害防治支出</v>
          </cell>
          <cell r="C1278">
            <v>70</v>
          </cell>
          <cell r="D1278">
            <v>70</v>
          </cell>
          <cell r="E1278">
            <v>0</v>
          </cell>
        </row>
        <row r="1279">
          <cell r="A1279">
            <v>22407</v>
          </cell>
          <cell r="B1279" t="str">
            <v>自然灾害救灾及恢复重建支出</v>
          </cell>
          <cell r="C1279">
            <v>273</v>
          </cell>
          <cell r="D1279">
            <v>669</v>
          </cell>
          <cell r="E1279">
            <v>397</v>
          </cell>
        </row>
        <row r="1280">
          <cell r="A1280">
            <v>2240703</v>
          </cell>
          <cell r="B1280" t="str">
            <v>自然灾害救灾补助</v>
          </cell>
          <cell r="C1280">
            <v>273</v>
          </cell>
          <cell r="D1280">
            <v>669</v>
          </cell>
          <cell r="E1280">
            <v>397</v>
          </cell>
        </row>
        <row r="1281">
          <cell r="A1281">
            <v>2240704</v>
          </cell>
          <cell r="B1281" t="str">
            <v>自然灾害灾后重建补助</v>
          </cell>
          <cell r="C1281">
            <v>0</v>
          </cell>
          <cell r="D1281">
            <v>0</v>
          </cell>
          <cell r="E1281">
            <v>0</v>
          </cell>
        </row>
        <row r="1282">
          <cell r="A1282">
            <v>2240799</v>
          </cell>
          <cell r="B1282" t="str">
            <v>其他自然灾害救灾及恢复重建支出</v>
          </cell>
          <cell r="C1282">
            <v>0</v>
          </cell>
          <cell r="D1282">
            <v>0</v>
          </cell>
          <cell r="E1282">
            <v>0</v>
          </cell>
        </row>
        <row r="1283">
          <cell r="A1283">
            <v>22499</v>
          </cell>
          <cell r="B1283" t="str">
            <v>其他灾害防治及应急管理支出</v>
          </cell>
          <cell r="C1283">
            <v>3</v>
          </cell>
          <cell r="D1283">
            <v>4</v>
          </cell>
          <cell r="E1283">
            <v>-44</v>
          </cell>
        </row>
        <row r="1284">
          <cell r="A1284">
            <v>2249999</v>
          </cell>
          <cell r="B1284" t="str">
            <v>其他灾害防治及应急管理支出</v>
          </cell>
          <cell r="C1284">
            <v>3</v>
          </cell>
          <cell r="D1284">
            <v>4</v>
          </cell>
          <cell r="E1284">
            <v>-44</v>
          </cell>
        </row>
        <row r="1285">
          <cell r="A1285">
            <v>227</v>
          </cell>
          <cell r="B1285" t="str">
            <v>二十二、预备费</v>
          </cell>
        </row>
        <row r="1285">
          <cell r="D1285">
            <v>2800</v>
          </cell>
        </row>
        <row r="1286">
          <cell r="A1286">
            <v>232</v>
          </cell>
          <cell r="B1286" t="str">
            <v>二十三、债务付息支出</v>
          </cell>
          <cell r="C1286">
            <v>5094</v>
          </cell>
          <cell r="D1286">
            <v>5454</v>
          </cell>
          <cell r="E1286">
            <v>5551</v>
          </cell>
        </row>
        <row r="1287">
          <cell r="A1287">
            <v>23203</v>
          </cell>
          <cell r="B1287" t="str">
            <v>地方政府一般债务付息支出</v>
          </cell>
          <cell r="C1287">
            <v>5094</v>
          </cell>
          <cell r="D1287">
            <v>5454</v>
          </cell>
          <cell r="E1287">
            <v>5551</v>
          </cell>
        </row>
        <row r="1288">
          <cell r="A1288">
            <v>2320301</v>
          </cell>
          <cell r="B1288" t="str">
            <v>地方政府一般债券付息支出</v>
          </cell>
          <cell r="C1288">
            <v>5094</v>
          </cell>
          <cell r="D1288">
            <v>5454</v>
          </cell>
          <cell r="E1288">
            <v>5551</v>
          </cell>
        </row>
        <row r="1289">
          <cell r="A1289">
            <v>2320302</v>
          </cell>
          <cell r="B1289" t="str">
            <v>地方政府向外国政府借款付息支出</v>
          </cell>
          <cell r="C1289">
            <v>0</v>
          </cell>
          <cell r="D1289">
            <v>0</v>
          </cell>
          <cell r="E1289">
            <v>0</v>
          </cell>
        </row>
        <row r="1290">
          <cell r="A1290">
            <v>2320303</v>
          </cell>
          <cell r="B1290" t="str">
            <v>地方政府向国际组织借款付息支出</v>
          </cell>
          <cell r="C1290">
            <v>0</v>
          </cell>
          <cell r="D1290">
            <v>0</v>
          </cell>
          <cell r="E1290">
            <v>0</v>
          </cell>
        </row>
        <row r="1291">
          <cell r="A1291">
            <v>2320399</v>
          </cell>
          <cell r="B1291" t="str">
            <v>地方政府其他一般债务付息支出</v>
          </cell>
          <cell r="C1291">
            <v>0</v>
          </cell>
          <cell r="D1291">
            <v>0</v>
          </cell>
          <cell r="E1291">
            <v>0</v>
          </cell>
        </row>
        <row r="1292">
          <cell r="A1292">
            <v>233</v>
          </cell>
          <cell r="B1292" t="str">
            <v>二十四、债务发行费用支出</v>
          </cell>
          <cell r="C1292">
            <v>39</v>
          </cell>
          <cell r="D1292">
            <v>30</v>
          </cell>
          <cell r="E1292">
            <v>22</v>
          </cell>
        </row>
        <row r="1293">
          <cell r="A1293">
            <v>23303</v>
          </cell>
          <cell r="B1293" t="str">
            <v>地方政府一般债务发行费用支出</v>
          </cell>
          <cell r="C1293">
            <v>39</v>
          </cell>
          <cell r="D1293">
            <v>30</v>
          </cell>
          <cell r="E1293">
            <v>22</v>
          </cell>
        </row>
        <row r="1294">
          <cell r="A1294">
            <v>229</v>
          </cell>
          <cell r="B1294" t="str">
            <v>二十五、其他支出</v>
          </cell>
          <cell r="C1294">
            <v>183</v>
          </cell>
          <cell r="D1294">
            <v>5000</v>
          </cell>
          <cell r="E1294">
            <v>284</v>
          </cell>
        </row>
        <row r="1295">
          <cell r="A1295">
            <v>22902</v>
          </cell>
          <cell r="B1295" t="str">
            <v>年初预留</v>
          </cell>
        </row>
        <row r="1296">
          <cell r="A1296">
            <v>22999</v>
          </cell>
          <cell r="B1296" t="str">
            <v>其他支出</v>
          </cell>
          <cell r="C1296">
            <v>183</v>
          </cell>
          <cell r="D1296">
            <v>5000</v>
          </cell>
          <cell r="E1296">
            <v>284</v>
          </cell>
        </row>
        <row r="1298">
          <cell r="B1298" t="str">
            <v>全县地方一般公共
预算支出</v>
          </cell>
          <cell r="C1298">
            <v>276258</v>
          </cell>
          <cell r="D1298">
            <v>280000</v>
          </cell>
          <cell r="E1298">
            <v>260068</v>
          </cell>
        </row>
      </sheetData>
      <sheetData sheetId="6"/>
      <sheetData sheetId="7"/>
      <sheetData sheetId="8"/>
      <sheetData sheetId="9"/>
      <sheetData sheetId="10"/>
      <sheetData sheetId="11"/>
      <sheetData sheetId="12"/>
      <sheetData sheetId="13">
        <row r="3">
          <cell r="A3" t="str">
            <v>科目编码</v>
          </cell>
          <cell r="B3" t="str">
            <v>项目</v>
          </cell>
          <cell r="C3" t="str">
            <v>2024年执行数</v>
          </cell>
          <cell r="D3" t="str">
            <v>2025年预算数</v>
          </cell>
        </row>
        <row r="4">
          <cell r="A4">
            <v>101</v>
          </cell>
          <cell r="B4" t="str">
            <v>一、税收收入</v>
          </cell>
          <cell r="C4">
            <v>30800</v>
          </cell>
          <cell r="D4">
            <v>31600</v>
          </cell>
        </row>
        <row r="5">
          <cell r="A5">
            <v>10101</v>
          </cell>
          <cell r="B5" t="str">
            <v>增值税</v>
          </cell>
          <cell r="C5">
            <v>14496</v>
          </cell>
          <cell r="D5">
            <v>15481</v>
          </cell>
        </row>
        <row r="6">
          <cell r="A6">
            <v>10104</v>
          </cell>
          <cell r="B6" t="str">
            <v>企业所得税</v>
          </cell>
          <cell r="C6">
            <v>728</v>
          </cell>
          <cell r="D6">
            <v>820</v>
          </cell>
        </row>
        <row r="7">
          <cell r="A7">
            <v>10106</v>
          </cell>
          <cell r="B7" t="str">
            <v>个人所得税</v>
          </cell>
          <cell r="C7">
            <v>446</v>
          </cell>
          <cell r="D7">
            <v>490</v>
          </cell>
        </row>
        <row r="8">
          <cell r="A8">
            <v>10107</v>
          </cell>
          <cell r="B8" t="str">
            <v>资源税</v>
          </cell>
          <cell r="C8">
            <v>157</v>
          </cell>
          <cell r="D8">
            <v>2869</v>
          </cell>
        </row>
        <row r="9">
          <cell r="A9">
            <v>10109</v>
          </cell>
          <cell r="B9" t="str">
            <v>城市维护建设税</v>
          </cell>
          <cell r="C9">
            <v>1520</v>
          </cell>
          <cell r="D9">
            <v>1654</v>
          </cell>
        </row>
        <row r="10">
          <cell r="A10">
            <v>10110</v>
          </cell>
          <cell r="B10" t="str">
            <v>房产税</v>
          </cell>
          <cell r="C10">
            <v>1197</v>
          </cell>
          <cell r="D10">
            <v>1686</v>
          </cell>
        </row>
        <row r="11">
          <cell r="A11">
            <v>10111</v>
          </cell>
          <cell r="B11" t="str">
            <v>印花税</v>
          </cell>
          <cell r="C11">
            <v>365</v>
          </cell>
          <cell r="D11">
            <v>398</v>
          </cell>
        </row>
        <row r="12">
          <cell r="A12">
            <v>10112</v>
          </cell>
          <cell r="B12" t="str">
            <v>城镇土地使用税</v>
          </cell>
          <cell r="C12">
            <v>447</v>
          </cell>
          <cell r="D12">
            <v>419</v>
          </cell>
        </row>
        <row r="13">
          <cell r="A13">
            <v>10113</v>
          </cell>
          <cell r="B13" t="str">
            <v>土地增值税</v>
          </cell>
          <cell r="C13">
            <v>3178</v>
          </cell>
          <cell r="D13">
            <v>1800</v>
          </cell>
        </row>
        <row r="14">
          <cell r="A14">
            <v>10114</v>
          </cell>
          <cell r="B14" t="str">
            <v>车船税</v>
          </cell>
          <cell r="C14">
            <v>706</v>
          </cell>
          <cell r="D14">
            <v>750</v>
          </cell>
        </row>
        <row r="15">
          <cell r="A15">
            <v>10118</v>
          </cell>
          <cell r="B15" t="str">
            <v>耕地占用税</v>
          </cell>
          <cell r="C15">
            <v>3538</v>
          </cell>
          <cell r="D15">
            <v>1417</v>
          </cell>
        </row>
        <row r="16">
          <cell r="A16">
            <v>10119</v>
          </cell>
          <cell r="B16" t="str">
            <v>契税</v>
          </cell>
          <cell r="C16">
            <v>1236</v>
          </cell>
          <cell r="D16">
            <v>1031</v>
          </cell>
        </row>
        <row r="17">
          <cell r="A17">
            <v>10120</v>
          </cell>
          <cell r="B17" t="str">
            <v>烟叶税</v>
          </cell>
          <cell r="C17">
            <v>2749</v>
          </cell>
          <cell r="D17">
            <v>2750</v>
          </cell>
        </row>
        <row r="18">
          <cell r="A18">
            <v>10121</v>
          </cell>
          <cell r="B18" t="str">
            <v>环境保护税</v>
          </cell>
          <cell r="C18">
            <v>37</v>
          </cell>
          <cell r="D18">
            <v>35</v>
          </cell>
        </row>
        <row r="19">
          <cell r="A19">
            <v>10199</v>
          </cell>
          <cell r="B19" t="str">
            <v>其他税收收入</v>
          </cell>
          <cell r="C19">
            <v>0</v>
          </cell>
        </row>
        <row r="20">
          <cell r="A20">
            <v>103</v>
          </cell>
          <cell r="B20" t="str">
            <v>二、非税收入</v>
          </cell>
          <cell r="C20">
            <v>33565</v>
          </cell>
          <cell r="D20">
            <v>30300</v>
          </cell>
        </row>
        <row r="21">
          <cell r="A21">
            <v>10302</v>
          </cell>
          <cell r="B21" t="str">
            <v>专项收入</v>
          </cell>
          <cell r="C21">
            <v>1479</v>
          </cell>
          <cell r="D21">
            <v>1823</v>
          </cell>
        </row>
        <row r="22">
          <cell r="A22">
            <v>10304</v>
          </cell>
          <cell r="B22" t="str">
            <v>行政事业性收费收入</v>
          </cell>
          <cell r="C22">
            <v>11269</v>
          </cell>
          <cell r="D22">
            <v>11500</v>
          </cell>
        </row>
        <row r="23">
          <cell r="A23">
            <v>10305</v>
          </cell>
          <cell r="B23" t="str">
            <v>罚没收入</v>
          </cell>
          <cell r="C23">
            <v>1528</v>
          </cell>
          <cell r="D23">
            <v>3230</v>
          </cell>
        </row>
        <row r="24">
          <cell r="A24">
            <v>10306</v>
          </cell>
          <cell r="B24" t="str">
            <v>国有资本经营收入</v>
          </cell>
          <cell r="C24">
            <v>0</v>
          </cell>
        </row>
        <row r="25">
          <cell r="A25">
            <v>10307</v>
          </cell>
          <cell r="B25" t="str">
            <v>国有资源（资产）有偿使用收入</v>
          </cell>
          <cell r="C25">
            <v>14288</v>
          </cell>
          <cell r="D25">
            <v>9575</v>
          </cell>
        </row>
        <row r="26">
          <cell r="A26">
            <v>10308</v>
          </cell>
          <cell r="B26" t="str">
            <v>捐赠收入</v>
          </cell>
          <cell r="C26">
            <v>2230</v>
          </cell>
        </row>
        <row r="27">
          <cell r="A27">
            <v>10309</v>
          </cell>
          <cell r="B27" t="str">
            <v>政府住房基金收入</v>
          </cell>
          <cell r="C27">
            <v>1145</v>
          </cell>
          <cell r="D27">
            <v>3672</v>
          </cell>
        </row>
        <row r="28">
          <cell r="A28">
            <v>10399</v>
          </cell>
          <cell r="B28" t="str">
            <v>其他收入</v>
          </cell>
          <cell r="C28">
            <v>1626</v>
          </cell>
          <cell r="D28">
            <v>500</v>
          </cell>
        </row>
      </sheetData>
      <sheetData sheetId="14">
        <row r="3">
          <cell r="B3" t="str">
            <v>项目</v>
          </cell>
          <cell r="C3" t="str">
            <v>2024年执行数</v>
          </cell>
          <cell r="D3" t="str">
            <v>2025年预算数</v>
          </cell>
        </row>
        <row r="4">
          <cell r="B4" t="str">
            <v>一、一般公共服务</v>
          </cell>
          <cell r="C4">
            <v>17507</v>
          </cell>
          <cell r="D4">
            <v>21812</v>
          </cell>
        </row>
        <row r="5">
          <cell r="B5" t="str">
            <v>二、外交支出</v>
          </cell>
          <cell r="C5">
            <v>0</v>
          </cell>
          <cell r="D5">
            <v>0</v>
          </cell>
        </row>
        <row r="6">
          <cell r="B6" t="str">
            <v>三、国防支出</v>
          </cell>
          <cell r="C6">
            <v>390</v>
          </cell>
          <cell r="D6">
            <v>134</v>
          </cell>
        </row>
        <row r="7">
          <cell r="B7" t="str">
            <v>四、公共安全支出</v>
          </cell>
          <cell r="C7">
            <v>12165</v>
          </cell>
          <cell r="D7">
            <v>12640</v>
          </cell>
        </row>
        <row r="8">
          <cell r="B8" t="str">
            <v>五、教育支出</v>
          </cell>
          <cell r="C8">
            <v>75403</v>
          </cell>
          <cell r="D8">
            <v>88011</v>
          </cell>
        </row>
        <row r="9">
          <cell r="B9" t="str">
            <v>六、科学技术支出</v>
          </cell>
          <cell r="C9">
            <v>276</v>
          </cell>
          <cell r="D9">
            <v>474</v>
          </cell>
        </row>
        <row r="10">
          <cell r="B10" t="str">
            <v>七、文化旅游体育与传媒支出</v>
          </cell>
          <cell r="C10">
            <v>3259</v>
          </cell>
          <cell r="D10">
            <v>2530</v>
          </cell>
        </row>
        <row r="11">
          <cell r="B11" t="str">
            <v>八、社会保障和就业支出</v>
          </cell>
          <cell r="C11">
            <v>41909</v>
          </cell>
          <cell r="D11">
            <v>45101</v>
          </cell>
        </row>
        <row r="12">
          <cell r="B12" t="str">
            <v>九、卫生健康支出</v>
          </cell>
          <cell r="C12">
            <v>13225</v>
          </cell>
          <cell r="D12">
            <v>25000</v>
          </cell>
        </row>
        <row r="13">
          <cell r="B13" t="str">
            <v>十、节能环保支出</v>
          </cell>
          <cell r="C13">
            <v>2056</v>
          </cell>
          <cell r="D13">
            <v>2640</v>
          </cell>
        </row>
        <row r="14">
          <cell r="B14" t="str">
            <v>十一、城乡社区支出</v>
          </cell>
          <cell r="C14">
            <v>7106</v>
          </cell>
          <cell r="D14">
            <v>7120</v>
          </cell>
        </row>
        <row r="15">
          <cell r="B15" t="str">
            <v>十二、农林水支出</v>
          </cell>
          <cell r="C15">
            <v>38314</v>
          </cell>
          <cell r="D15">
            <v>27140</v>
          </cell>
        </row>
        <row r="16">
          <cell r="B16" t="str">
            <v>十三、交通运输支出</v>
          </cell>
          <cell r="C16">
            <v>10262</v>
          </cell>
          <cell r="D16">
            <v>11285</v>
          </cell>
        </row>
        <row r="17">
          <cell r="B17" t="str">
            <v>十四、资源勘探工业信息等支出</v>
          </cell>
          <cell r="C17">
            <v>753</v>
          </cell>
          <cell r="D17">
            <v>640</v>
          </cell>
        </row>
        <row r="18">
          <cell r="B18" t="str">
            <v>十五、商业服务业等支出</v>
          </cell>
          <cell r="C18">
            <v>3209</v>
          </cell>
          <cell r="D18">
            <v>659</v>
          </cell>
        </row>
        <row r="19">
          <cell r="B19" t="str">
            <v>十六、金融支出</v>
          </cell>
          <cell r="C19">
            <v>0</v>
          </cell>
          <cell r="D19">
            <v>0</v>
          </cell>
        </row>
        <row r="20">
          <cell r="B20" t="str">
            <v>十七、援助其他地区支出</v>
          </cell>
          <cell r="C20">
            <v>0</v>
          </cell>
          <cell r="D20">
            <v>0</v>
          </cell>
        </row>
        <row r="21">
          <cell r="B21" t="str">
            <v>十八、自然资源海洋气象等支出</v>
          </cell>
          <cell r="C21">
            <v>637</v>
          </cell>
          <cell r="D21">
            <v>1116</v>
          </cell>
        </row>
        <row r="22">
          <cell r="B22" t="str">
            <v>十九、住房保障支出</v>
          </cell>
          <cell r="C22">
            <v>27147</v>
          </cell>
          <cell r="D22">
            <v>10787</v>
          </cell>
        </row>
        <row r="23">
          <cell r="B23" t="str">
            <v>二十、粮油物资储备支出</v>
          </cell>
          <cell r="C23">
            <v>480</v>
          </cell>
          <cell r="D23">
            <v>159</v>
          </cell>
        </row>
        <row r="24">
          <cell r="B24" t="str">
            <v>二十一、灾害防治及应急管理支出</v>
          </cell>
          <cell r="C24">
            <v>113</v>
          </cell>
          <cell r="D24">
            <v>3591</v>
          </cell>
        </row>
        <row r="25">
          <cell r="B25" t="str">
            <v>二十二、预备费</v>
          </cell>
          <cell r="C25">
            <v>0</v>
          </cell>
          <cell r="D25">
            <v>2740</v>
          </cell>
        </row>
        <row r="26">
          <cell r="B26" t="str">
            <v>二十三、债务付息支出</v>
          </cell>
          <cell r="C26">
            <v>5551</v>
          </cell>
          <cell r="D26">
            <v>5211</v>
          </cell>
        </row>
        <row r="27">
          <cell r="B27" t="str">
            <v>二十四、债务发行费用支出</v>
          </cell>
          <cell r="C27">
            <v>22</v>
          </cell>
          <cell r="D27">
            <v>32</v>
          </cell>
        </row>
        <row r="28">
          <cell r="B28" t="str">
            <v>二十五、其他支出</v>
          </cell>
          <cell r="C28">
            <v>284</v>
          </cell>
          <cell r="D28">
            <v>5038</v>
          </cell>
        </row>
      </sheetData>
      <sheetData sheetId="15"/>
      <sheetData sheetId="16">
        <row r="3">
          <cell r="A3" t="str">
            <v>科目编码</v>
          </cell>
          <cell r="B3" t="str">
            <v>项目</v>
          </cell>
          <cell r="C3" t="str">
            <v>2024年预算数</v>
          </cell>
          <cell r="D3" t="str">
            <v>2025年预算数</v>
          </cell>
        </row>
        <row r="4">
          <cell r="A4" t="str">
            <v>101</v>
          </cell>
          <cell r="B4" t="str">
            <v>一、税收收入</v>
          </cell>
          <cell r="C4">
            <v>30000</v>
          </cell>
          <cell r="D4">
            <v>31600</v>
          </cell>
        </row>
        <row r="5">
          <cell r="A5">
            <v>10101</v>
          </cell>
          <cell r="B5" t="str">
            <v>增值税</v>
          </cell>
          <cell r="C5">
            <v>15508</v>
          </cell>
          <cell r="D5">
            <v>15481</v>
          </cell>
        </row>
        <row r="6">
          <cell r="A6">
            <v>10104</v>
          </cell>
          <cell r="B6" t="str">
            <v>企业所得税</v>
          </cell>
          <cell r="C6">
            <v>817</v>
          </cell>
          <cell r="D6">
            <v>820</v>
          </cell>
        </row>
        <row r="7">
          <cell r="A7">
            <v>10106</v>
          </cell>
          <cell r="B7" t="str">
            <v>个人所得税</v>
          </cell>
          <cell r="C7">
            <v>480</v>
          </cell>
          <cell r="D7">
            <v>490</v>
          </cell>
        </row>
        <row r="8">
          <cell r="A8">
            <v>10107</v>
          </cell>
          <cell r="B8" t="str">
            <v>资源税</v>
          </cell>
          <cell r="C8">
            <v>206</v>
          </cell>
          <cell r="D8">
            <v>2869</v>
          </cell>
        </row>
        <row r="9">
          <cell r="A9">
            <v>10109</v>
          </cell>
          <cell r="B9" t="str">
            <v>城市维护建设税</v>
          </cell>
          <cell r="C9">
            <v>1683</v>
          </cell>
          <cell r="D9">
            <v>1654</v>
          </cell>
        </row>
        <row r="10">
          <cell r="A10">
            <v>10110</v>
          </cell>
          <cell r="B10" t="str">
            <v>房产税</v>
          </cell>
          <cell r="C10">
            <v>1672</v>
          </cell>
          <cell r="D10">
            <v>1686</v>
          </cell>
        </row>
        <row r="11">
          <cell r="A11">
            <v>10111</v>
          </cell>
          <cell r="B11" t="str">
            <v>印花税</v>
          </cell>
          <cell r="C11">
            <v>570</v>
          </cell>
          <cell r="D11">
            <v>398</v>
          </cell>
        </row>
        <row r="12">
          <cell r="A12">
            <v>10112</v>
          </cell>
          <cell r="B12" t="str">
            <v>城镇土地使用税</v>
          </cell>
          <cell r="C12">
            <v>506</v>
          </cell>
          <cell r="D12">
            <v>419</v>
          </cell>
        </row>
        <row r="13">
          <cell r="A13">
            <v>10113</v>
          </cell>
          <cell r="B13" t="str">
            <v>土地增值税</v>
          </cell>
          <cell r="C13">
            <v>1612</v>
          </cell>
          <cell r="D13">
            <v>1800</v>
          </cell>
        </row>
        <row r="14">
          <cell r="A14">
            <v>10114</v>
          </cell>
          <cell r="B14" t="str">
            <v>车船税</v>
          </cell>
          <cell r="C14">
            <v>660</v>
          </cell>
          <cell r="D14">
            <v>750</v>
          </cell>
        </row>
        <row r="15">
          <cell r="A15">
            <v>10118</v>
          </cell>
          <cell r="B15" t="str">
            <v>耕地占用税</v>
          </cell>
          <cell r="C15">
            <v>2450</v>
          </cell>
          <cell r="D15">
            <v>1417</v>
          </cell>
        </row>
        <row r="16">
          <cell r="A16">
            <v>10119</v>
          </cell>
          <cell r="B16" t="str">
            <v>契税</v>
          </cell>
          <cell r="C16">
            <v>1050</v>
          </cell>
          <cell r="D16">
            <v>1031</v>
          </cell>
        </row>
        <row r="17">
          <cell r="A17">
            <v>10120</v>
          </cell>
          <cell r="B17" t="str">
            <v>烟叶税</v>
          </cell>
          <cell r="C17">
            <v>2736</v>
          </cell>
          <cell r="D17">
            <v>2750</v>
          </cell>
        </row>
        <row r="18">
          <cell r="A18">
            <v>10121</v>
          </cell>
          <cell r="B18" t="str">
            <v>环境保护税</v>
          </cell>
          <cell r="C18">
            <v>50</v>
          </cell>
          <cell r="D18">
            <v>35</v>
          </cell>
        </row>
        <row r="19">
          <cell r="A19">
            <v>10199</v>
          </cell>
          <cell r="B19" t="str">
            <v>其他税收收入</v>
          </cell>
          <cell r="C19">
            <v>0</v>
          </cell>
        </row>
        <row r="20">
          <cell r="A20" t="str">
            <v>103</v>
          </cell>
          <cell r="B20" t="str">
            <v>二、非税收入</v>
          </cell>
          <cell r="C20">
            <v>31200</v>
          </cell>
          <cell r="D20">
            <v>30300</v>
          </cell>
        </row>
        <row r="21">
          <cell r="A21">
            <v>10302</v>
          </cell>
          <cell r="B21" t="str">
            <v>专项收入</v>
          </cell>
          <cell r="C21">
            <v>1890</v>
          </cell>
          <cell r="D21">
            <v>1823</v>
          </cell>
        </row>
        <row r="22">
          <cell r="A22">
            <v>10304</v>
          </cell>
          <cell r="B22" t="str">
            <v>行政事业性收费收入</v>
          </cell>
          <cell r="C22">
            <v>10397</v>
          </cell>
          <cell r="D22">
            <v>11500</v>
          </cell>
        </row>
        <row r="23">
          <cell r="A23">
            <v>10305</v>
          </cell>
          <cell r="B23" t="str">
            <v>罚没收入</v>
          </cell>
          <cell r="C23">
            <v>2285</v>
          </cell>
          <cell r="D23">
            <v>3230</v>
          </cell>
        </row>
        <row r="24">
          <cell r="A24">
            <v>10306</v>
          </cell>
          <cell r="B24" t="str">
            <v>国有资本经营收入</v>
          </cell>
          <cell r="C24">
            <v>0</v>
          </cell>
          <cell r="D24">
            <v>0</v>
          </cell>
        </row>
        <row r="25">
          <cell r="A25">
            <v>10307</v>
          </cell>
          <cell r="B25" t="str">
            <v>国有资源（资产）有偿使用收入</v>
          </cell>
          <cell r="C25">
            <v>10034</v>
          </cell>
          <cell r="D25">
            <v>9575</v>
          </cell>
        </row>
        <row r="26">
          <cell r="A26">
            <v>10308</v>
          </cell>
          <cell r="B26" t="str">
            <v>捐赠收入</v>
          </cell>
          <cell r="C26">
            <v>2104</v>
          </cell>
          <cell r="D26">
            <v>0</v>
          </cell>
        </row>
        <row r="27">
          <cell r="A27">
            <v>10309</v>
          </cell>
          <cell r="B27" t="str">
            <v>政府住房基金收入</v>
          </cell>
          <cell r="C27">
            <v>3506</v>
          </cell>
          <cell r="D27">
            <v>3672</v>
          </cell>
        </row>
        <row r="28">
          <cell r="A28">
            <v>10399</v>
          </cell>
          <cell r="B28" t="str">
            <v>其他收入</v>
          </cell>
          <cell r="C28">
            <v>984</v>
          </cell>
          <cell r="D28">
            <v>500</v>
          </cell>
        </row>
      </sheetData>
      <sheetData sheetId="17"/>
      <sheetData sheetId="18"/>
      <sheetData sheetId="19"/>
      <sheetData sheetId="20"/>
      <sheetData sheetId="21"/>
      <sheetData sheetId="22"/>
      <sheetData sheetId="23"/>
      <sheetData sheetId="24">
        <row r="3">
          <cell r="A3" t="str">
            <v>科目编码</v>
          </cell>
          <cell r="B3" t="str">
            <v>项目</v>
          </cell>
          <cell r="C3" t="str">
            <v>2024年预算数</v>
          </cell>
          <cell r="D3" t="str">
            <v>2025年预算数</v>
          </cell>
        </row>
        <row r="4">
          <cell r="A4">
            <v>205</v>
          </cell>
          <cell r="B4" t="str">
            <v>一、教育支出▲</v>
          </cell>
          <cell r="C4">
            <v>0</v>
          </cell>
          <cell r="D4">
            <v>0</v>
          </cell>
        </row>
        <row r="5">
          <cell r="A5">
            <v>20598</v>
          </cell>
          <cell r="B5" t="str">
            <v>超长期特别国债安排的支出▲</v>
          </cell>
          <cell r="C5">
            <v>0</v>
          </cell>
          <cell r="D5">
            <v>0</v>
          </cell>
        </row>
        <row r="6">
          <cell r="A6">
            <v>2059801</v>
          </cell>
          <cell r="B6" t="str">
            <v>基础教育▲</v>
          </cell>
        </row>
        <row r="7">
          <cell r="A7">
            <v>2059802</v>
          </cell>
          <cell r="B7" t="str">
            <v>高等教育▲</v>
          </cell>
        </row>
        <row r="8">
          <cell r="A8">
            <v>2059803</v>
          </cell>
          <cell r="B8" t="str">
            <v>职业教育▲</v>
          </cell>
        </row>
        <row r="9">
          <cell r="A9">
            <v>2059804</v>
          </cell>
          <cell r="B9" t="str">
            <v>特殊教育▲</v>
          </cell>
        </row>
        <row r="10">
          <cell r="A10">
            <v>2059899</v>
          </cell>
          <cell r="B10" t="str">
            <v>其他教育支出▲</v>
          </cell>
        </row>
        <row r="11">
          <cell r="A11">
            <v>206</v>
          </cell>
          <cell r="B11" t="str">
            <v>二、科学技术支出▲</v>
          </cell>
          <cell r="C11">
            <v>0</v>
          </cell>
          <cell r="D11">
            <v>0</v>
          </cell>
        </row>
        <row r="12">
          <cell r="A12">
            <v>20698</v>
          </cell>
          <cell r="B12" t="str">
            <v>超长期特别国债安排的支出▲</v>
          </cell>
          <cell r="C12">
            <v>0</v>
          </cell>
          <cell r="D12">
            <v>0</v>
          </cell>
        </row>
        <row r="13">
          <cell r="A13">
            <v>2069801</v>
          </cell>
          <cell r="B13" t="str">
            <v>基础研究▲</v>
          </cell>
        </row>
        <row r="14">
          <cell r="A14">
            <v>2069802</v>
          </cell>
          <cell r="B14" t="str">
            <v>应用研究▲</v>
          </cell>
        </row>
        <row r="15">
          <cell r="A15">
            <v>2069803</v>
          </cell>
          <cell r="B15" t="str">
            <v>技术研究与开发▲</v>
          </cell>
        </row>
        <row r="16">
          <cell r="A16">
            <v>2069804</v>
          </cell>
          <cell r="B16" t="str">
            <v>科技条件与服务▲</v>
          </cell>
        </row>
        <row r="17">
          <cell r="A17">
            <v>2069805</v>
          </cell>
          <cell r="B17" t="str">
            <v>科技重大项目▲</v>
          </cell>
        </row>
        <row r="18">
          <cell r="A18">
            <v>2069899</v>
          </cell>
          <cell r="B18" t="str">
            <v>其他科技支出▲</v>
          </cell>
        </row>
        <row r="19">
          <cell r="A19" t="str">
            <v>207</v>
          </cell>
          <cell r="B19" t="str">
            <v>三、文化旅游体育与传媒支出</v>
          </cell>
          <cell r="C19">
            <v>1</v>
          </cell>
          <cell r="D19">
            <v>0</v>
          </cell>
        </row>
        <row r="20">
          <cell r="A20" t="str">
            <v>20707</v>
          </cell>
          <cell r="B20" t="str">
            <v>国家电影事业发展专项资金安排的支出</v>
          </cell>
          <cell r="C20">
            <v>1</v>
          </cell>
          <cell r="D20">
            <v>0</v>
          </cell>
        </row>
        <row r="21">
          <cell r="A21">
            <v>2070701</v>
          </cell>
          <cell r="B21" t="str">
            <v>资助国产影片放映</v>
          </cell>
          <cell r="C21">
            <v>1</v>
          </cell>
        </row>
        <row r="22">
          <cell r="A22">
            <v>2070702</v>
          </cell>
          <cell r="B22" t="str">
            <v>资助影院建设</v>
          </cell>
          <cell r="C22">
            <v>0</v>
          </cell>
        </row>
        <row r="23">
          <cell r="A23">
            <v>2070703</v>
          </cell>
          <cell r="B23" t="str">
            <v>资助少数民族语电影译制</v>
          </cell>
          <cell r="C23">
            <v>0</v>
          </cell>
        </row>
        <row r="24">
          <cell r="A24">
            <v>2070704</v>
          </cell>
          <cell r="B24" t="str">
            <v>购买农村电影公益性放映版权服务</v>
          </cell>
          <cell r="C24">
            <v>0</v>
          </cell>
        </row>
        <row r="25">
          <cell r="A25">
            <v>2070799</v>
          </cell>
          <cell r="B25" t="str">
            <v>其他国家电影事业发展专项资金支出</v>
          </cell>
          <cell r="C25">
            <v>0</v>
          </cell>
        </row>
        <row r="26">
          <cell r="A26">
            <v>20709</v>
          </cell>
          <cell r="B26" t="str">
            <v>旅游发展基金支出</v>
          </cell>
          <cell r="C26">
            <v>0</v>
          </cell>
          <cell r="D26">
            <v>0</v>
          </cell>
        </row>
        <row r="27">
          <cell r="A27">
            <v>2070901</v>
          </cell>
          <cell r="B27" t="str">
            <v>宣传促销</v>
          </cell>
          <cell r="C27">
            <v>0</v>
          </cell>
        </row>
        <row r="28">
          <cell r="A28">
            <v>2070902</v>
          </cell>
          <cell r="B28" t="str">
            <v>行业规划</v>
          </cell>
          <cell r="C28">
            <v>0</v>
          </cell>
        </row>
        <row r="29">
          <cell r="A29">
            <v>2070903</v>
          </cell>
          <cell r="B29" t="str">
            <v>旅游事业补助</v>
          </cell>
          <cell r="C29">
            <v>0</v>
          </cell>
        </row>
        <row r="30">
          <cell r="A30">
            <v>2070904</v>
          </cell>
          <cell r="B30" t="str">
            <v>地方旅游开发项目补助</v>
          </cell>
          <cell r="C30">
            <v>0</v>
          </cell>
        </row>
        <row r="31">
          <cell r="A31">
            <v>2070999</v>
          </cell>
          <cell r="B31" t="str">
            <v>其他旅游发展基金支出</v>
          </cell>
          <cell r="C31">
            <v>0</v>
          </cell>
        </row>
        <row r="32">
          <cell r="A32">
            <v>20710</v>
          </cell>
          <cell r="B32" t="str">
            <v>国家电影事业发展专项资金对应专项债务收入安排的支出</v>
          </cell>
          <cell r="C32">
            <v>0</v>
          </cell>
          <cell r="D32">
            <v>0</v>
          </cell>
        </row>
        <row r="33">
          <cell r="A33">
            <v>2071001</v>
          </cell>
          <cell r="B33" t="str">
            <v>资助城市影院</v>
          </cell>
          <cell r="C33">
            <v>0</v>
          </cell>
        </row>
        <row r="34">
          <cell r="A34">
            <v>2071099</v>
          </cell>
          <cell r="B34" t="str">
            <v>其他国家电影事业发展专项资金对应专项债务收入支出</v>
          </cell>
          <cell r="C34">
            <v>0</v>
          </cell>
        </row>
        <row r="35">
          <cell r="A35">
            <v>20798</v>
          </cell>
          <cell r="B35" t="str">
            <v>超长期特别国债安排的支出▲</v>
          </cell>
          <cell r="C35">
            <v>0</v>
          </cell>
          <cell r="D35">
            <v>0</v>
          </cell>
        </row>
        <row r="36">
          <cell r="A36">
            <v>2079801</v>
          </cell>
          <cell r="B36" t="str">
            <v>文化和旅游▲</v>
          </cell>
        </row>
        <row r="37">
          <cell r="A37">
            <v>2079802</v>
          </cell>
          <cell r="B37" t="str">
            <v>文物▲</v>
          </cell>
        </row>
        <row r="38">
          <cell r="A38">
            <v>2079803</v>
          </cell>
          <cell r="B38" t="str">
            <v>体育▲</v>
          </cell>
        </row>
        <row r="39">
          <cell r="A39">
            <v>2079804</v>
          </cell>
          <cell r="B39" t="str">
            <v>新闻出版电影▲</v>
          </cell>
        </row>
        <row r="40">
          <cell r="A40">
            <v>2079805</v>
          </cell>
          <cell r="B40" t="str">
            <v>广播电视▲</v>
          </cell>
        </row>
        <row r="41">
          <cell r="A41">
            <v>2079899</v>
          </cell>
          <cell r="B41" t="str">
            <v>其他文化旅游传媒与体育支出▲</v>
          </cell>
        </row>
        <row r="42">
          <cell r="A42">
            <v>208</v>
          </cell>
          <cell r="B42" t="str">
            <v>四、社会保障和就业支出▲</v>
          </cell>
          <cell r="C42">
            <v>0</v>
          </cell>
          <cell r="D42">
            <v>0</v>
          </cell>
        </row>
        <row r="43">
          <cell r="A43">
            <v>20898</v>
          </cell>
          <cell r="B43" t="str">
            <v>超长期特别国债安排的支出▲</v>
          </cell>
          <cell r="C43">
            <v>0</v>
          </cell>
          <cell r="D43">
            <v>0</v>
          </cell>
        </row>
        <row r="44">
          <cell r="A44">
            <v>2089801</v>
          </cell>
          <cell r="B44" t="str">
            <v>养老机构及服务设施▲</v>
          </cell>
        </row>
        <row r="45">
          <cell r="A45">
            <v>2089802</v>
          </cell>
          <cell r="B45" t="str">
            <v>公共就业服务设施▲</v>
          </cell>
        </row>
        <row r="46">
          <cell r="A46">
            <v>2089899</v>
          </cell>
          <cell r="B46" t="str">
            <v>其他社会保障和就业支出▲</v>
          </cell>
        </row>
        <row r="47">
          <cell r="A47">
            <v>210</v>
          </cell>
          <cell r="B47" t="str">
            <v>五、卫生健康支出▲</v>
          </cell>
          <cell r="C47">
            <v>0</v>
          </cell>
          <cell r="D47">
            <v>0</v>
          </cell>
        </row>
        <row r="48">
          <cell r="A48">
            <v>21098</v>
          </cell>
          <cell r="B48" t="str">
            <v>超长期特别国债安排的支出▲</v>
          </cell>
          <cell r="C48">
            <v>0</v>
          </cell>
          <cell r="D48">
            <v>0</v>
          </cell>
        </row>
        <row r="49">
          <cell r="A49">
            <v>2109801</v>
          </cell>
          <cell r="B49" t="str">
            <v>公立医院▲</v>
          </cell>
        </row>
        <row r="50">
          <cell r="A50">
            <v>2109802</v>
          </cell>
          <cell r="B50" t="str">
            <v>基层医疗卫生机构▲</v>
          </cell>
        </row>
        <row r="51">
          <cell r="A51">
            <v>2109803</v>
          </cell>
          <cell r="B51" t="str">
            <v>公共卫生机构▲</v>
          </cell>
        </row>
        <row r="52">
          <cell r="A52">
            <v>2109804</v>
          </cell>
          <cell r="B52" t="str">
            <v>托育机构▲</v>
          </cell>
        </row>
        <row r="53">
          <cell r="A53">
            <v>2109899</v>
          </cell>
          <cell r="B53" t="str">
            <v>其他卫生健康支出▲</v>
          </cell>
        </row>
        <row r="54">
          <cell r="A54">
            <v>211</v>
          </cell>
          <cell r="B54" t="str">
            <v>六、节能环保支出</v>
          </cell>
          <cell r="C54">
            <v>0</v>
          </cell>
          <cell r="D54">
            <v>0</v>
          </cell>
        </row>
        <row r="55">
          <cell r="A55">
            <v>21160</v>
          </cell>
          <cell r="B55" t="str">
            <v>可再生能源电价附加收入安排的支出</v>
          </cell>
          <cell r="C55">
            <v>0</v>
          </cell>
          <cell r="D55">
            <v>0</v>
          </cell>
        </row>
        <row r="56">
          <cell r="A56">
            <v>2116001</v>
          </cell>
          <cell r="B56" t="str">
            <v>风力发电补助</v>
          </cell>
          <cell r="C56">
            <v>0</v>
          </cell>
        </row>
        <row r="57">
          <cell r="A57">
            <v>2116002</v>
          </cell>
          <cell r="B57" t="str">
            <v>太阳能发电补助</v>
          </cell>
          <cell r="C57">
            <v>0</v>
          </cell>
        </row>
        <row r="58">
          <cell r="A58">
            <v>2116003</v>
          </cell>
          <cell r="B58" t="str">
            <v>生物质能发电补助</v>
          </cell>
          <cell r="C58">
            <v>0</v>
          </cell>
        </row>
        <row r="59">
          <cell r="A59">
            <v>2116099</v>
          </cell>
          <cell r="B59" t="str">
            <v>其他可再生能源电价附加收入安排的支出</v>
          </cell>
          <cell r="C59">
            <v>0</v>
          </cell>
        </row>
        <row r="60">
          <cell r="A60">
            <v>21161</v>
          </cell>
          <cell r="B60" t="str">
            <v>废弃电器电子产品处理基金支出</v>
          </cell>
          <cell r="C60">
            <v>0</v>
          </cell>
          <cell r="D60">
            <v>0</v>
          </cell>
        </row>
        <row r="61">
          <cell r="A61">
            <v>2116101</v>
          </cell>
          <cell r="B61" t="str">
            <v>回收处理费用补贴</v>
          </cell>
          <cell r="C61">
            <v>0</v>
          </cell>
        </row>
        <row r="62">
          <cell r="A62">
            <v>2116102</v>
          </cell>
          <cell r="B62" t="str">
            <v>信息系统建设</v>
          </cell>
          <cell r="C62">
            <v>0</v>
          </cell>
        </row>
        <row r="63">
          <cell r="A63">
            <v>2116103</v>
          </cell>
          <cell r="B63" t="str">
            <v>基金征管经费</v>
          </cell>
          <cell r="C63">
            <v>0</v>
          </cell>
        </row>
        <row r="64">
          <cell r="A64">
            <v>2116104</v>
          </cell>
          <cell r="B64" t="str">
            <v>其他废弃电器电子产品处理基金支出</v>
          </cell>
          <cell r="C64">
            <v>0</v>
          </cell>
        </row>
        <row r="65">
          <cell r="A65">
            <v>21198</v>
          </cell>
          <cell r="B65" t="str">
            <v>超长期特别国债安排的支出▲</v>
          </cell>
          <cell r="C65">
            <v>0</v>
          </cell>
          <cell r="D65">
            <v>0</v>
          </cell>
        </row>
        <row r="66">
          <cell r="A66">
            <v>2119801</v>
          </cell>
          <cell r="B66" t="str">
            <v>水污染综合治理▲</v>
          </cell>
        </row>
        <row r="67">
          <cell r="A67">
            <v>2119802</v>
          </cell>
          <cell r="B67" t="str">
            <v>应对气候变化▲</v>
          </cell>
        </row>
        <row r="68">
          <cell r="A68">
            <v>2119803</v>
          </cell>
          <cell r="B68" t="str">
            <v>“三北”工程建设▲</v>
          </cell>
        </row>
        <row r="69">
          <cell r="A69">
            <v>2119899</v>
          </cell>
          <cell r="B69" t="str">
            <v>其他节能环保支出▲</v>
          </cell>
        </row>
        <row r="70">
          <cell r="A70">
            <v>212</v>
          </cell>
          <cell r="B70" t="str">
            <v>七、城乡社区支出</v>
          </cell>
          <cell r="C70">
            <v>24925</v>
          </cell>
          <cell r="D70">
            <v>14056</v>
          </cell>
        </row>
        <row r="71">
          <cell r="A71">
            <v>21208</v>
          </cell>
          <cell r="B71" t="str">
            <v>国有土地使用权出让收入安排的支出</v>
          </cell>
          <cell r="C71">
            <v>24085</v>
          </cell>
          <cell r="D71">
            <v>13466</v>
          </cell>
        </row>
        <row r="72">
          <cell r="A72">
            <v>2120801</v>
          </cell>
          <cell r="B72" t="str">
            <v>征地和拆迁补偿支出</v>
          </cell>
          <cell r="C72">
            <v>5000</v>
          </cell>
          <cell r="D72">
            <v>1658</v>
          </cell>
        </row>
        <row r="73">
          <cell r="A73">
            <v>2120802</v>
          </cell>
          <cell r="B73" t="str">
            <v>土地开发支出</v>
          </cell>
          <cell r="C73">
            <v>1500</v>
          </cell>
        </row>
        <row r="74">
          <cell r="A74">
            <v>2120803</v>
          </cell>
          <cell r="B74" t="str">
            <v>城市建设支出</v>
          </cell>
          <cell r="C74">
            <v>6000</v>
          </cell>
          <cell r="D74">
            <v>1657</v>
          </cell>
        </row>
        <row r="75">
          <cell r="A75">
            <v>2120804</v>
          </cell>
          <cell r="B75" t="str">
            <v>农村基础设施建设支出</v>
          </cell>
          <cell r="C75">
            <v>9660</v>
          </cell>
          <cell r="D75">
            <v>9000</v>
          </cell>
        </row>
        <row r="76">
          <cell r="A76">
            <v>2120805</v>
          </cell>
          <cell r="B76" t="str">
            <v>补助被征地农民支出</v>
          </cell>
          <cell r="C76">
            <v>0</v>
          </cell>
        </row>
        <row r="77">
          <cell r="A77">
            <v>2120806</v>
          </cell>
          <cell r="B77" t="str">
            <v>土地出让业务支出</v>
          </cell>
          <cell r="C77">
            <v>300</v>
          </cell>
          <cell r="D77">
            <v>347</v>
          </cell>
        </row>
        <row r="78">
          <cell r="A78">
            <v>2120807</v>
          </cell>
          <cell r="B78" t="str">
            <v>廉租住房支出</v>
          </cell>
          <cell r="C78">
            <v>0</v>
          </cell>
        </row>
        <row r="79">
          <cell r="A79">
            <v>2120809</v>
          </cell>
          <cell r="B79" t="str">
            <v>支付破产或改制企业职工安置费</v>
          </cell>
          <cell r="C79">
            <v>0</v>
          </cell>
        </row>
        <row r="80">
          <cell r="A80">
            <v>2120810</v>
          </cell>
          <cell r="B80" t="str">
            <v>棚户区改造支出</v>
          </cell>
          <cell r="C80">
            <v>0</v>
          </cell>
        </row>
        <row r="81">
          <cell r="A81">
            <v>2120811</v>
          </cell>
          <cell r="B81" t="str">
            <v>公共租赁住房支出</v>
          </cell>
          <cell r="C81">
            <v>0</v>
          </cell>
        </row>
        <row r="82">
          <cell r="A82">
            <v>2120813</v>
          </cell>
          <cell r="B82" t="str">
            <v>保障性住房租金补贴</v>
          </cell>
          <cell r="C82">
            <v>0</v>
          </cell>
        </row>
        <row r="83">
          <cell r="A83">
            <v>2120814</v>
          </cell>
          <cell r="B83" t="str">
            <v>农业生产发展支出</v>
          </cell>
          <cell r="C83">
            <v>1415</v>
          </cell>
          <cell r="D83">
            <v>804</v>
          </cell>
        </row>
        <row r="84">
          <cell r="A84">
            <v>2120815</v>
          </cell>
          <cell r="B84" t="str">
            <v>农村社会事业支出</v>
          </cell>
          <cell r="C84">
            <v>0</v>
          </cell>
        </row>
        <row r="85">
          <cell r="A85">
            <v>2120816</v>
          </cell>
          <cell r="B85" t="str">
            <v>农业农村生态环境支出</v>
          </cell>
          <cell r="C85">
            <v>0</v>
          </cell>
        </row>
        <row r="86">
          <cell r="A86">
            <v>2120899</v>
          </cell>
          <cell r="B86" t="str">
            <v>其他国有土地使用权出让收入安排的支出</v>
          </cell>
          <cell r="C86">
            <v>210</v>
          </cell>
        </row>
        <row r="87">
          <cell r="A87">
            <v>21210</v>
          </cell>
          <cell r="B87" t="str">
            <v>国有土地收益基金安排的支出</v>
          </cell>
          <cell r="C87">
            <v>0</v>
          </cell>
          <cell r="D87">
            <v>0</v>
          </cell>
        </row>
        <row r="88">
          <cell r="A88">
            <v>2121001</v>
          </cell>
          <cell r="B88" t="str">
            <v>征地和拆迁补偿支出</v>
          </cell>
          <cell r="C88">
            <v>0</v>
          </cell>
        </row>
        <row r="89">
          <cell r="A89">
            <v>2121002</v>
          </cell>
          <cell r="B89" t="str">
            <v>土地开发支出</v>
          </cell>
          <cell r="C89">
            <v>0</v>
          </cell>
        </row>
        <row r="90">
          <cell r="A90">
            <v>2121099</v>
          </cell>
          <cell r="B90" t="str">
            <v>其他国有土地收益基金支出</v>
          </cell>
          <cell r="C90">
            <v>0</v>
          </cell>
        </row>
        <row r="91">
          <cell r="A91">
            <v>21211</v>
          </cell>
          <cell r="B91" t="str">
            <v>农业土地开发资金安排的支出</v>
          </cell>
          <cell r="C91">
            <v>0</v>
          </cell>
        </row>
        <row r="92">
          <cell r="A92">
            <v>21213</v>
          </cell>
          <cell r="B92" t="str">
            <v>城市基础设施配套费安排的支出</v>
          </cell>
          <cell r="C92">
            <v>200</v>
          </cell>
          <cell r="D92">
            <v>90</v>
          </cell>
        </row>
        <row r="93">
          <cell r="A93">
            <v>2121301</v>
          </cell>
          <cell r="B93" t="str">
            <v>城市公共设施</v>
          </cell>
          <cell r="C93">
            <v>0</v>
          </cell>
          <cell r="D93">
            <v>89</v>
          </cell>
        </row>
        <row r="94">
          <cell r="A94">
            <v>2121302</v>
          </cell>
          <cell r="B94" t="str">
            <v>城市环境卫生</v>
          </cell>
          <cell r="C94">
            <v>0</v>
          </cell>
        </row>
        <row r="95">
          <cell r="A95">
            <v>2121303</v>
          </cell>
          <cell r="B95" t="str">
            <v>公有房屋</v>
          </cell>
          <cell r="C95">
            <v>0</v>
          </cell>
        </row>
        <row r="96">
          <cell r="A96">
            <v>2121304</v>
          </cell>
          <cell r="B96" t="str">
            <v>城市防洪</v>
          </cell>
          <cell r="C96">
            <v>0</v>
          </cell>
        </row>
        <row r="97">
          <cell r="A97">
            <v>2121399</v>
          </cell>
          <cell r="B97" t="str">
            <v>其他城市基础设施配套费安排的支出</v>
          </cell>
          <cell r="C97">
            <v>200</v>
          </cell>
          <cell r="D97">
            <v>1</v>
          </cell>
        </row>
        <row r="98">
          <cell r="A98">
            <v>21214</v>
          </cell>
          <cell r="B98" t="str">
            <v>污水处理费收入安排的支出</v>
          </cell>
          <cell r="C98">
            <v>640</v>
          </cell>
          <cell r="D98">
            <v>500</v>
          </cell>
        </row>
        <row r="99">
          <cell r="A99">
            <v>2121401</v>
          </cell>
          <cell r="B99" t="str">
            <v>污水处理设施建设和运营</v>
          </cell>
          <cell r="C99">
            <v>600</v>
          </cell>
          <cell r="D99">
            <v>470</v>
          </cell>
        </row>
        <row r="100">
          <cell r="A100">
            <v>2121402</v>
          </cell>
          <cell r="B100" t="str">
            <v>代征手续费</v>
          </cell>
          <cell r="C100">
            <v>40</v>
          </cell>
          <cell r="D100">
            <v>30</v>
          </cell>
        </row>
        <row r="101">
          <cell r="A101">
            <v>2121499</v>
          </cell>
          <cell r="B101" t="str">
            <v>其他污水处理费安排的支出</v>
          </cell>
          <cell r="C101">
            <v>0</v>
          </cell>
        </row>
        <row r="102">
          <cell r="A102">
            <v>21215</v>
          </cell>
          <cell r="B102" t="str">
            <v>土地储备专项债券收入安排的支出</v>
          </cell>
          <cell r="C102">
            <v>0</v>
          </cell>
          <cell r="D102">
            <v>0</v>
          </cell>
        </row>
        <row r="103">
          <cell r="A103">
            <v>2121501</v>
          </cell>
          <cell r="B103" t="str">
            <v>征地和拆迁补偿支出</v>
          </cell>
          <cell r="C103">
            <v>0</v>
          </cell>
        </row>
        <row r="104">
          <cell r="A104">
            <v>2121502</v>
          </cell>
          <cell r="B104" t="str">
            <v>土地开发支出</v>
          </cell>
          <cell r="C104">
            <v>0</v>
          </cell>
        </row>
        <row r="105">
          <cell r="A105">
            <v>2121599</v>
          </cell>
          <cell r="B105" t="str">
            <v>其他土地储备专项债券收入安排的支出</v>
          </cell>
          <cell r="C105">
            <v>0</v>
          </cell>
        </row>
        <row r="106">
          <cell r="A106">
            <v>21216</v>
          </cell>
          <cell r="B106" t="str">
            <v>棚户区改造专项债券收入安排的支出</v>
          </cell>
          <cell r="C106">
            <v>0</v>
          </cell>
          <cell r="D106">
            <v>0</v>
          </cell>
        </row>
        <row r="107">
          <cell r="A107">
            <v>2121601</v>
          </cell>
          <cell r="B107" t="str">
            <v>征地和拆迁补偿支出</v>
          </cell>
          <cell r="C107">
            <v>0</v>
          </cell>
        </row>
        <row r="108">
          <cell r="A108">
            <v>2121602</v>
          </cell>
          <cell r="B108" t="str">
            <v>土地开发支出</v>
          </cell>
          <cell r="C108">
            <v>0</v>
          </cell>
        </row>
        <row r="109">
          <cell r="A109">
            <v>2121699</v>
          </cell>
          <cell r="B109" t="str">
            <v>其他棚户区改造专项债券收入安排的支出</v>
          </cell>
          <cell r="C109">
            <v>0</v>
          </cell>
        </row>
        <row r="110">
          <cell r="A110">
            <v>21217</v>
          </cell>
          <cell r="B110" t="str">
            <v>城市基础设施配套费对应专项债务收入安排的支出</v>
          </cell>
          <cell r="C110">
            <v>0</v>
          </cell>
          <cell r="D110">
            <v>0</v>
          </cell>
        </row>
        <row r="111">
          <cell r="A111">
            <v>2121701</v>
          </cell>
          <cell r="B111" t="str">
            <v>城市公共设施</v>
          </cell>
          <cell r="C111">
            <v>0</v>
          </cell>
        </row>
        <row r="112">
          <cell r="A112">
            <v>2121702</v>
          </cell>
          <cell r="B112" t="str">
            <v>城市环境卫生</v>
          </cell>
          <cell r="C112">
            <v>0</v>
          </cell>
        </row>
        <row r="113">
          <cell r="A113">
            <v>2121703</v>
          </cell>
          <cell r="B113" t="str">
            <v>公有房屋</v>
          </cell>
          <cell r="C113">
            <v>0</v>
          </cell>
        </row>
        <row r="114">
          <cell r="A114">
            <v>2121704</v>
          </cell>
          <cell r="B114" t="str">
            <v>城市防洪</v>
          </cell>
          <cell r="C114">
            <v>0</v>
          </cell>
        </row>
        <row r="115">
          <cell r="A115">
            <v>2121799</v>
          </cell>
          <cell r="B115" t="str">
            <v>其他城市基础设施配套费对应专项债务收入安排的支出</v>
          </cell>
          <cell r="C115">
            <v>0</v>
          </cell>
        </row>
        <row r="116">
          <cell r="A116">
            <v>21218</v>
          </cell>
          <cell r="B116" t="str">
            <v>污水处理费对应专项债务收入安排的支出</v>
          </cell>
          <cell r="C116">
            <v>0</v>
          </cell>
          <cell r="D116">
            <v>0</v>
          </cell>
        </row>
        <row r="117">
          <cell r="A117">
            <v>2121801</v>
          </cell>
          <cell r="B117" t="str">
            <v>污水处理设施建设和运营</v>
          </cell>
          <cell r="C117">
            <v>0</v>
          </cell>
        </row>
        <row r="118">
          <cell r="A118">
            <v>2121899</v>
          </cell>
          <cell r="B118" t="str">
            <v>其他污水处理费对应专项债务收入安排的支出</v>
          </cell>
          <cell r="C118">
            <v>0</v>
          </cell>
        </row>
        <row r="119">
          <cell r="A119">
            <v>21219</v>
          </cell>
          <cell r="B119" t="str">
            <v>国有土地使用权出让收入对应专项债务收入安排的支出</v>
          </cell>
          <cell r="C119">
            <v>0</v>
          </cell>
          <cell r="D119">
            <v>0</v>
          </cell>
        </row>
        <row r="120">
          <cell r="A120">
            <v>2121901</v>
          </cell>
          <cell r="B120" t="str">
            <v>征地和拆迁补偿支出</v>
          </cell>
          <cell r="C120">
            <v>0</v>
          </cell>
        </row>
        <row r="121">
          <cell r="A121">
            <v>2121902</v>
          </cell>
          <cell r="B121" t="str">
            <v>土地开发支出</v>
          </cell>
          <cell r="C121">
            <v>0</v>
          </cell>
        </row>
        <row r="122">
          <cell r="A122">
            <v>2121903</v>
          </cell>
          <cell r="B122" t="str">
            <v>城市建设支出</v>
          </cell>
          <cell r="C122">
            <v>0</v>
          </cell>
        </row>
        <row r="123">
          <cell r="A123">
            <v>2121904</v>
          </cell>
          <cell r="B123" t="str">
            <v>农村基础设施建设支出</v>
          </cell>
          <cell r="C123">
            <v>0</v>
          </cell>
        </row>
        <row r="124">
          <cell r="A124">
            <v>2121905</v>
          </cell>
          <cell r="B124" t="str">
            <v>廉租住房支出</v>
          </cell>
          <cell r="C124">
            <v>0</v>
          </cell>
        </row>
        <row r="125">
          <cell r="A125">
            <v>2121906</v>
          </cell>
          <cell r="B125" t="str">
            <v>棚户区改造支出</v>
          </cell>
          <cell r="C125">
            <v>0</v>
          </cell>
        </row>
        <row r="126">
          <cell r="A126">
            <v>2121907</v>
          </cell>
          <cell r="B126" t="str">
            <v>公共租赁住房支出</v>
          </cell>
          <cell r="C126">
            <v>0</v>
          </cell>
        </row>
        <row r="127">
          <cell r="A127">
            <v>2121999</v>
          </cell>
          <cell r="B127" t="str">
            <v>其他国有土地使用权出让收入对应专项债务收入安排的支出</v>
          </cell>
          <cell r="C127">
            <v>0</v>
          </cell>
        </row>
        <row r="128">
          <cell r="A128">
            <v>21298</v>
          </cell>
          <cell r="B128" t="str">
            <v>超长期特别国债安排的支出▲</v>
          </cell>
          <cell r="C128">
            <v>0</v>
          </cell>
          <cell r="D128">
            <v>0</v>
          </cell>
        </row>
        <row r="129">
          <cell r="A129">
            <v>2129801</v>
          </cell>
          <cell r="B129" t="str">
            <v>城乡社区公共设施▲</v>
          </cell>
        </row>
        <row r="130">
          <cell r="A130">
            <v>2129899</v>
          </cell>
          <cell r="B130" t="str">
            <v>其他城乡社区支出▲</v>
          </cell>
        </row>
        <row r="131">
          <cell r="A131">
            <v>213</v>
          </cell>
          <cell r="B131" t="str">
            <v>八、农林水支出</v>
          </cell>
          <cell r="C131">
            <v>4649</v>
          </cell>
          <cell r="D131">
            <v>4921</v>
          </cell>
        </row>
        <row r="132">
          <cell r="A132">
            <v>21366</v>
          </cell>
          <cell r="B132" t="str">
            <v>大中型水库库区基金安排的支出</v>
          </cell>
          <cell r="C132">
            <v>2977</v>
          </cell>
          <cell r="D132">
            <v>2071</v>
          </cell>
        </row>
        <row r="133">
          <cell r="A133">
            <v>2136601</v>
          </cell>
          <cell r="B133" t="str">
            <v>基础设施建设和经济发展</v>
          </cell>
          <cell r="C133">
            <v>0</v>
          </cell>
          <cell r="D133">
            <v>2071</v>
          </cell>
        </row>
        <row r="134">
          <cell r="A134">
            <v>2136602</v>
          </cell>
          <cell r="B134" t="str">
            <v>解决移民遗留问题</v>
          </cell>
          <cell r="C134">
            <v>0</v>
          </cell>
        </row>
        <row r="135">
          <cell r="A135">
            <v>2136603</v>
          </cell>
          <cell r="B135" t="str">
            <v>库区防护工程维护</v>
          </cell>
          <cell r="C135">
            <v>0</v>
          </cell>
        </row>
        <row r="136">
          <cell r="A136">
            <v>2136699</v>
          </cell>
          <cell r="B136" t="str">
            <v>其他大中型水库库区基金支出</v>
          </cell>
          <cell r="C136">
            <v>2977</v>
          </cell>
        </row>
        <row r="137">
          <cell r="A137">
            <v>21367</v>
          </cell>
          <cell r="B137" t="str">
            <v>三峡水库库区基金支出</v>
          </cell>
          <cell r="C137">
            <v>0</v>
          </cell>
          <cell r="D137">
            <v>0</v>
          </cell>
        </row>
        <row r="138">
          <cell r="A138">
            <v>2136701</v>
          </cell>
          <cell r="B138" t="str">
            <v>基础设施建设和经济发展</v>
          </cell>
          <cell r="C138">
            <v>0</v>
          </cell>
        </row>
        <row r="139">
          <cell r="A139">
            <v>2136702</v>
          </cell>
          <cell r="B139" t="str">
            <v>解决移民遗留问题</v>
          </cell>
          <cell r="C139">
            <v>0</v>
          </cell>
        </row>
        <row r="140">
          <cell r="A140">
            <v>2136703</v>
          </cell>
          <cell r="B140" t="str">
            <v>库区维护和管理</v>
          </cell>
          <cell r="C140">
            <v>0</v>
          </cell>
        </row>
        <row r="141">
          <cell r="A141">
            <v>2136799</v>
          </cell>
          <cell r="B141" t="str">
            <v>其他三峡水库库区基金支出</v>
          </cell>
          <cell r="C141">
            <v>0</v>
          </cell>
        </row>
        <row r="142">
          <cell r="A142">
            <v>21369</v>
          </cell>
          <cell r="B142" t="str">
            <v>国家重大水利工程建设基金安排的支出</v>
          </cell>
          <cell r="C142">
            <v>0</v>
          </cell>
          <cell r="D142">
            <v>0</v>
          </cell>
        </row>
        <row r="143">
          <cell r="A143">
            <v>2136901</v>
          </cell>
          <cell r="B143" t="str">
            <v>南水北调工程建设</v>
          </cell>
          <cell r="C143">
            <v>0</v>
          </cell>
        </row>
        <row r="144">
          <cell r="A144">
            <v>2136902</v>
          </cell>
          <cell r="B144" t="str">
            <v>三峡后续工作</v>
          </cell>
          <cell r="C144">
            <v>0</v>
          </cell>
        </row>
        <row r="145">
          <cell r="A145">
            <v>2136903</v>
          </cell>
          <cell r="B145" t="str">
            <v>地方重大水利工程建设</v>
          </cell>
          <cell r="C145">
            <v>0</v>
          </cell>
        </row>
        <row r="146">
          <cell r="A146">
            <v>2136999</v>
          </cell>
          <cell r="B146" t="str">
            <v>其他重大水利工程建设基金支出</v>
          </cell>
          <cell r="C146">
            <v>0</v>
          </cell>
        </row>
        <row r="147">
          <cell r="A147">
            <v>21370</v>
          </cell>
          <cell r="B147" t="str">
            <v>大中型水库库区基金对应专项债务收入安排的支出</v>
          </cell>
          <cell r="C147">
            <v>0</v>
          </cell>
          <cell r="D147">
            <v>0</v>
          </cell>
        </row>
        <row r="148">
          <cell r="A148">
            <v>2137001</v>
          </cell>
          <cell r="B148" t="str">
            <v>基础设施建设和经济发展</v>
          </cell>
          <cell r="C148">
            <v>0</v>
          </cell>
        </row>
        <row r="149">
          <cell r="A149">
            <v>2137099</v>
          </cell>
          <cell r="B149" t="str">
            <v>其他大中型水库库区基金对应专项债务收入支出</v>
          </cell>
          <cell r="C149">
            <v>0</v>
          </cell>
        </row>
        <row r="150">
          <cell r="A150">
            <v>21371</v>
          </cell>
          <cell r="B150" t="str">
            <v>国家重大水利工程建设基金对应专项债务收入安排的支出</v>
          </cell>
          <cell r="C150">
            <v>0</v>
          </cell>
          <cell r="D150">
            <v>0</v>
          </cell>
        </row>
        <row r="151">
          <cell r="A151">
            <v>2137101</v>
          </cell>
          <cell r="B151" t="str">
            <v>南水北调工程建设</v>
          </cell>
          <cell r="C151">
            <v>0</v>
          </cell>
        </row>
        <row r="152">
          <cell r="A152">
            <v>2137102</v>
          </cell>
          <cell r="B152" t="str">
            <v>三峡工程后续工作</v>
          </cell>
          <cell r="C152">
            <v>0</v>
          </cell>
        </row>
        <row r="153">
          <cell r="A153">
            <v>2137103</v>
          </cell>
          <cell r="B153" t="str">
            <v>地方重大水利工程建设</v>
          </cell>
          <cell r="C153">
            <v>0</v>
          </cell>
        </row>
        <row r="154">
          <cell r="A154">
            <v>2137199</v>
          </cell>
          <cell r="B154" t="str">
            <v>其他重大水利工程建设基金对应专项债务收入支出</v>
          </cell>
          <cell r="C154">
            <v>0</v>
          </cell>
        </row>
        <row r="155">
          <cell r="A155">
            <v>21372</v>
          </cell>
          <cell r="B155" t="str">
            <v>大中型水库移民后期扶持基金支出</v>
          </cell>
          <cell r="C155">
            <v>87</v>
          </cell>
          <cell r="D155">
            <v>2850</v>
          </cell>
        </row>
        <row r="156">
          <cell r="A156">
            <v>2137201</v>
          </cell>
          <cell r="B156" t="str">
            <v>移民补助</v>
          </cell>
          <cell r="C156">
            <v>87</v>
          </cell>
          <cell r="D156">
            <v>1146</v>
          </cell>
        </row>
        <row r="157">
          <cell r="A157">
            <v>2137202</v>
          </cell>
          <cell r="B157" t="str">
            <v>基础设施建设和经济发展</v>
          </cell>
          <cell r="C157">
            <v>0</v>
          </cell>
          <cell r="D157">
            <v>1704</v>
          </cell>
        </row>
        <row r="158">
          <cell r="A158">
            <v>2137299</v>
          </cell>
          <cell r="B158" t="str">
            <v>其他大中型水库移民后期扶持基金支出</v>
          </cell>
          <cell r="C158">
            <v>0</v>
          </cell>
        </row>
        <row r="159">
          <cell r="A159">
            <v>21373</v>
          </cell>
          <cell r="B159" t="str">
            <v>小型水库移民扶助基金安排的支出</v>
          </cell>
          <cell r="C159">
            <v>1585</v>
          </cell>
          <cell r="D159">
            <v>0</v>
          </cell>
        </row>
        <row r="160">
          <cell r="A160">
            <v>2137301</v>
          </cell>
          <cell r="B160" t="str">
            <v>移民补助</v>
          </cell>
          <cell r="C160">
            <v>0</v>
          </cell>
        </row>
        <row r="161">
          <cell r="A161">
            <v>2137302</v>
          </cell>
          <cell r="B161" t="str">
            <v>基础设施建设和经济发展</v>
          </cell>
          <cell r="C161">
            <v>1585</v>
          </cell>
        </row>
        <row r="162">
          <cell r="A162">
            <v>2137399</v>
          </cell>
          <cell r="B162" t="str">
            <v>其他小型水库移民扶助基金支出</v>
          </cell>
          <cell r="C162">
            <v>0</v>
          </cell>
        </row>
        <row r="163">
          <cell r="A163">
            <v>21374</v>
          </cell>
          <cell r="B163" t="str">
            <v>小型水库移民扶助基金对应专项债务收入安排的支出</v>
          </cell>
          <cell r="C163">
            <v>0</v>
          </cell>
          <cell r="D163">
            <v>0</v>
          </cell>
        </row>
        <row r="164">
          <cell r="A164">
            <v>2137401</v>
          </cell>
          <cell r="B164" t="str">
            <v>基础设施建设和经济发展</v>
          </cell>
          <cell r="C164">
            <v>0</v>
          </cell>
        </row>
        <row r="165">
          <cell r="A165">
            <v>2137499</v>
          </cell>
          <cell r="B165" t="str">
            <v>其他小型水库移民扶助基金对应专项债务收入安排的支出</v>
          </cell>
          <cell r="C165">
            <v>0</v>
          </cell>
        </row>
        <row r="166">
          <cell r="A166">
            <v>21398</v>
          </cell>
          <cell r="B166" t="str">
            <v>超长期特别国债安排的支出▲</v>
          </cell>
          <cell r="C166">
            <v>0</v>
          </cell>
          <cell r="D166">
            <v>0</v>
          </cell>
        </row>
        <row r="167">
          <cell r="A167">
            <v>2139801</v>
          </cell>
          <cell r="B167" t="str">
            <v>农业农村支出▲</v>
          </cell>
        </row>
        <row r="168">
          <cell r="A168">
            <v>2139802</v>
          </cell>
          <cell r="B168" t="str">
            <v>水利支出▲</v>
          </cell>
        </row>
        <row r="169">
          <cell r="A169">
            <v>2139899</v>
          </cell>
          <cell r="B169" t="str">
            <v>其他农林水支出▲</v>
          </cell>
        </row>
        <row r="170">
          <cell r="A170">
            <v>214</v>
          </cell>
          <cell r="B170" t="str">
            <v>九、交通运输支出</v>
          </cell>
          <cell r="C170">
            <v>0</v>
          </cell>
          <cell r="D170">
            <v>0</v>
          </cell>
        </row>
        <row r="171">
          <cell r="A171">
            <v>21460</v>
          </cell>
          <cell r="B171" t="str">
            <v>海南省高等级公路车辆通行附加费安排的支出</v>
          </cell>
          <cell r="C171">
            <v>0</v>
          </cell>
          <cell r="D171">
            <v>0</v>
          </cell>
        </row>
        <row r="172">
          <cell r="A172">
            <v>2146001</v>
          </cell>
          <cell r="B172" t="str">
            <v>公路建设</v>
          </cell>
          <cell r="C172">
            <v>0</v>
          </cell>
        </row>
        <row r="173">
          <cell r="A173">
            <v>2146002</v>
          </cell>
          <cell r="B173" t="str">
            <v>公路养护</v>
          </cell>
          <cell r="C173">
            <v>0</v>
          </cell>
        </row>
        <row r="174">
          <cell r="A174">
            <v>2146003</v>
          </cell>
          <cell r="B174" t="str">
            <v>公路还贷</v>
          </cell>
          <cell r="C174">
            <v>0</v>
          </cell>
        </row>
        <row r="175">
          <cell r="A175">
            <v>2146099</v>
          </cell>
          <cell r="B175" t="str">
            <v>其他海南省高等级公路车辆通行附加费安排的支出</v>
          </cell>
          <cell r="C175">
            <v>0</v>
          </cell>
        </row>
        <row r="176">
          <cell r="A176">
            <v>21462</v>
          </cell>
          <cell r="B176" t="str">
            <v>车辆通行费安排的支出</v>
          </cell>
          <cell r="C176">
            <v>0</v>
          </cell>
          <cell r="D176">
            <v>0</v>
          </cell>
        </row>
        <row r="177">
          <cell r="A177">
            <v>2146201</v>
          </cell>
          <cell r="B177" t="str">
            <v>公路还贷</v>
          </cell>
          <cell r="C177">
            <v>0</v>
          </cell>
        </row>
        <row r="178">
          <cell r="A178">
            <v>2146202</v>
          </cell>
          <cell r="B178" t="str">
            <v>政府还贷公路养护</v>
          </cell>
          <cell r="C178">
            <v>0</v>
          </cell>
        </row>
        <row r="179">
          <cell r="A179">
            <v>2146203</v>
          </cell>
          <cell r="B179" t="str">
            <v>政府还贷公路管理</v>
          </cell>
          <cell r="C179">
            <v>0</v>
          </cell>
        </row>
        <row r="180">
          <cell r="A180">
            <v>2146299</v>
          </cell>
          <cell r="B180" t="str">
            <v>其他车辆通行费安排的支出</v>
          </cell>
          <cell r="C180">
            <v>0</v>
          </cell>
        </row>
        <row r="181">
          <cell r="A181">
            <v>21464</v>
          </cell>
          <cell r="B181" t="str">
            <v>铁路建设基金支出</v>
          </cell>
          <cell r="C181">
            <v>0</v>
          </cell>
          <cell r="D181">
            <v>0</v>
          </cell>
        </row>
        <row r="182">
          <cell r="A182">
            <v>2146401</v>
          </cell>
          <cell r="B182" t="str">
            <v>铁路建设投资</v>
          </cell>
          <cell r="C182">
            <v>0</v>
          </cell>
        </row>
        <row r="183">
          <cell r="A183">
            <v>2146402</v>
          </cell>
          <cell r="B183" t="str">
            <v>购置铁路机车车辆</v>
          </cell>
          <cell r="C183">
            <v>0</v>
          </cell>
        </row>
        <row r="184">
          <cell r="A184">
            <v>2146403</v>
          </cell>
          <cell r="B184" t="str">
            <v>铁路还贷</v>
          </cell>
          <cell r="C184">
            <v>0</v>
          </cell>
        </row>
        <row r="185">
          <cell r="A185">
            <v>2146404</v>
          </cell>
          <cell r="B185" t="str">
            <v>建设项目铺底资金</v>
          </cell>
          <cell r="C185">
            <v>0</v>
          </cell>
        </row>
        <row r="186">
          <cell r="A186">
            <v>2146405</v>
          </cell>
          <cell r="B186" t="str">
            <v>勘测设计</v>
          </cell>
          <cell r="C186">
            <v>0</v>
          </cell>
        </row>
        <row r="187">
          <cell r="A187">
            <v>2146406</v>
          </cell>
          <cell r="B187" t="str">
            <v>注册资本金</v>
          </cell>
          <cell r="C187">
            <v>0</v>
          </cell>
        </row>
        <row r="188">
          <cell r="A188">
            <v>2146407</v>
          </cell>
          <cell r="B188" t="str">
            <v>周转资金</v>
          </cell>
          <cell r="C188">
            <v>0</v>
          </cell>
        </row>
        <row r="189">
          <cell r="A189">
            <v>2146499</v>
          </cell>
          <cell r="B189" t="str">
            <v>其他铁路建设基金支出</v>
          </cell>
          <cell r="C189">
            <v>0</v>
          </cell>
        </row>
        <row r="190">
          <cell r="A190">
            <v>21468</v>
          </cell>
          <cell r="B190" t="str">
            <v>船舶油污损害赔偿基金支出</v>
          </cell>
          <cell r="C190">
            <v>0</v>
          </cell>
          <cell r="D190">
            <v>0</v>
          </cell>
        </row>
        <row r="191">
          <cell r="A191">
            <v>2146801</v>
          </cell>
          <cell r="B191" t="str">
            <v>应急处置费用</v>
          </cell>
          <cell r="C191">
            <v>0</v>
          </cell>
        </row>
        <row r="192">
          <cell r="A192">
            <v>2146802</v>
          </cell>
          <cell r="B192" t="str">
            <v>控制清除污染</v>
          </cell>
          <cell r="C192">
            <v>0</v>
          </cell>
        </row>
        <row r="193">
          <cell r="A193">
            <v>2146803</v>
          </cell>
          <cell r="B193" t="str">
            <v>损失补偿</v>
          </cell>
          <cell r="C193">
            <v>0</v>
          </cell>
        </row>
        <row r="194">
          <cell r="A194">
            <v>2146804</v>
          </cell>
          <cell r="B194" t="str">
            <v>生态恢复</v>
          </cell>
          <cell r="C194">
            <v>0</v>
          </cell>
        </row>
        <row r="195">
          <cell r="A195">
            <v>2146805</v>
          </cell>
          <cell r="B195" t="str">
            <v>监视监测</v>
          </cell>
          <cell r="C195">
            <v>0</v>
          </cell>
        </row>
        <row r="196">
          <cell r="A196">
            <v>2146899</v>
          </cell>
          <cell r="B196" t="str">
            <v>其他船舶油污损害赔偿基金支出</v>
          </cell>
          <cell r="C196">
            <v>0</v>
          </cell>
        </row>
        <row r="197">
          <cell r="A197">
            <v>21469</v>
          </cell>
          <cell r="B197" t="str">
            <v>民航发展基金支出</v>
          </cell>
          <cell r="C197">
            <v>0</v>
          </cell>
          <cell r="D197">
            <v>0</v>
          </cell>
        </row>
        <row r="198">
          <cell r="A198">
            <v>2146901</v>
          </cell>
          <cell r="B198" t="str">
            <v>民航机场建设</v>
          </cell>
          <cell r="C198">
            <v>0</v>
          </cell>
        </row>
        <row r="199">
          <cell r="A199">
            <v>2146902</v>
          </cell>
          <cell r="B199" t="str">
            <v>空管系统建设</v>
          </cell>
          <cell r="C199">
            <v>0</v>
          </cell>
        </row>
        <row r="200">
          <cell r="A200">
            <v>2146903</v>
          </cell>
          <cell r="B200" t="str">
            <v>民航安全</v>
          </cell>
          <cell r="C200">
            <v>0</v>
          </cell>
        </row>
        <row r="201">
          <cell r="A201">
            <v>2146904</v>
          </cell>
          <cell r="B201" t="str">
            <v>航线和机场补贴</v>
          </cell>
          <cell r="C201">
            <v>0</v>
          </cell>
        </row>
        <row r="202">
          <cell r="A202">
            <v>2146906</v>
          </cell>
          <cell r="B202" t="str">
            <v>民航节能减排</v>
          </cell>
          <cell r="C202">
            <v>0</v>
          </cell>
        </row>
        <row r="203">
          <cell r="A203">
            <v>2146907</v>
          </cell>
          <cell r="B203" t="str">
            <v>通用航空发展</v>
          </cell>
          <cell r="C203">
            <v>0</v>
          </cell>
        </row>
        <row r="204">
          <cell r="A204">
            <v>2146908</v>
          </cell>
          <cell r="B204" t="str">
            <v>征管经费</v>
          </cell>
          <cell r="C204">
            <v>0</v>
          </cell>
        </row>
        <row r="205">
          <cell r="A205">
            <v>2146909</v>
          </cell>
          <cell r="B205" t="str">
            <v>民航科教和信息建设</v>
          </cell>
          <cell r="C205">
            <v>0</v>
          </cell>
        </row>
        <row r="206">
          <cell r="A206">
            <v>2146999</v>
          </cell>
          <cell r="B206" t="str">
            <v>其他民航发展基金支出</v>
          </cell>
          <cell r="C206">
            <v>0</v>
          </cell>
        </row>
        <row r="207">
          <cell r="A207">
            <v>21470</v>
          </cell>
          <cell r="B207" t="str">
            <v>海南省高等级公路车辆通行附加费对应专项债务收入安排的支出</v>
          </cell>
          <cell r="C207">
            <v>0</v>
          </cell>
          <cell r="D207">
            <v>0</v>
          </cell>
        </row>
        <row r="208">
          <cell r="A208">
            <v>2147001</v>
          </cell>
          <cell r="B208" t="str">
            <v>公路建设</v>
          </cell>
          <cell r="C208">
            <v>0</v>
          </cell>
        </row>
        <row r="209">
          <cell r="A209">
            <v>2147099</v>
          </cell>
          <cell r="B209" t="str">
            <v>其他海南省高等级公路车辆通行附加费对应专项债务收入安排的支出</v>
          </cell>
          <cell r="C209">
            <v>0</v>
          </cell>
        </row>
        <row r="210">
          <cell r="A210">
            <v>21471</v>
          </cell>
          <cell r="B210" t="str">
            <v>政府收费公路专项债券收入安排的支出</v>
          </cell>
          <cell r="C210">
            <v>0</v>
          </cell>
          <cell r="D210">
            <v>0</v>
          </cell>
        </row>
        <row r="211">
          <cell r="A211">
            <v>2147101</v>
          </cell>
          <cell r="B211" t="str">
            <v>公路建设</v>
          </cell>
          <cell r="C211">
            <v>0</v>
          </cell>
        </row>
        <row r="212">
          <cell r="A212">
            <v>2147199</v>
          </cell>
          <cell r="B212" t="str">
            <v>其他政府收费公路专项债券收入安排的支出</v>
          </cell>
          <cell r="C212">
            <v>0</v>
          </cell>
        </row>
        <row r="213">
          <cell r="A213">
            <v>21472</v>
          </cell>
          <cell r="B213" t="str">
            <v>车辆通行费对应专项债务收入安排的支出</v>
          </cell>
          <cell r="C213">
            <v>0</v>
          </cell>
        </row>
        <row r="214">
          <cell r="A214">
            <v>21498</v>
          </cell>
          <cell r="B214" t="str">
            <v>超长期特别国债安排的支出▲</v>
          </cell>
          <cell r="C214">
            <v>0</v>
          </cell>
          <cell r="D214">
            <v>0</v>
          </cell>
        </row>
        <row r="215">
          <cell r="A215">
            <v>2149801</v>
          </cell>
          <cell r="B215" t="str">
            <v>公路水路运输▲</v>
          </cell>
        </row>
        <row r="216">
          <cell r="A216">
            <v>2149802</v>
          </cell>
          <cell r="B216" t="str">
            <v>铁路运输▲</v>
          </cell>
        </row>
        <row r="217">
          <cell r="A217">
            <v>2149803</v>
          </cell>
          <cell r="B217" t="str">
            <v>民用航空运输▲</v>
          </cell>
        </row>
        <row r="218">
          <cell r="A218">
            <v>2149804</v>
          </cell>
          <cell r="B218" t="str">
            <v>邮政业支出▲</v>
          </cell>
        </row>
        <row r="219">
          <cell r="A219">
            <v>2149899</v>
          </cell>
          <cell r="B219" t="str">
            <v>其他交通运输支出▲</v>
          </cell>
        </row>
        <row r="220">
          <cell r="A220">
            <v>215</v>
          </cell>
          <cell r="B220" t="str">
            <v>十、资源勘探工业信息等支出</v>
          </cell>
          <cell r="C220">
            <v>0</v>
          </cell>
          <cell r="D220">
            <v>0</v>
          </cell>
        </row>
        <row r="221">
          <cell r="A221">
            <v>21562</v>
          </cell>
          <cell r="B221" t="str">
            <v>农网还贷资金支出</v>
          </cell>
          <cell r="C221">
            <v>0</v>
          </cell>
          <cell r="D221">
            <v>0</v>
          </cell>
        </row>
        <row r="222">
          <cell r="A222">
            <v>2156202</v>
          </cell>
          <cell r="B222" t="str">
            <v>地方农网还贷资金支出</v>
          </cell>
          <cell r="C222">
            <v>0</v>
          </cell>
        </row>
        <row r="223">
          <cell r="A223">
            <v>2156299</v>
          </cell>
          <cell r="B223" t="str">
            <v>其他农网还贷资金支出</v>
          </cell>
          <cell r="C223">
            <v>0</v>
          </cell>
        </row>
        <row r="224">
          <cell r="A224">
            <v>21598</v>
          </cell>
          <cell r="B224" t="str">
            <v>超长期特别国债安排的支出▲</v>
          </cell>
          <cell r="C224">
            <v>0</v>
          </cell>
          <cell r="D224">
            <v>0</v>
          </cell>
        </row>
        <row r="225">
          <cell r="A225">
            <v>2159801</v>
          </cell>
          <cell r="B225" t="str">
            <v>资源勘探开发▲</v>
          </cell>
        </row>
        <row r="226">
          <cell r="A226">
            <v>2159802</v>
          </cell>
          <cell r="B226" t="str">
            <v>制造业▲</v>
          </cell>
        </row>
        <row r="227">
          <cell r="A227">
            <v>2159803</v>
          </cell>
          <cell r="B227" t="str">
            <v>工业和信息产业▲</v>
          </cell>
        </row>
        <row r="228">
          <cell r="A228">
            <v>2159899</v>
          </cell>
          <cell r="B228" t="str">
            <v>其他资源勘探工业信息等支出▲</v>
          </cell>
        </row>
        <row r="229">
          <cell r="A229">
            <v>220</v>
          </cell>
          <cell r="B229" t="str">
            <v>十一、自然资源海洋气象等支出▲</v>
          </cell>
          <cell r="C229">
            <v>0</v>
          </cell>
          <cell r="D229">
            <v>0</v>
          </cell>
        </row>
        <row r="230">
          <cell r="A230">
            <v>22006</v>
          </cell>
          <cell r="B230" t="str">
            <v>耕地保护考核奖惩基金支出▲</v>
          </cell>
          <cell r="C230">
            <v>0</v>
          </cell>
          <cell r="D230">
            <v>0</v>
          </cell>
        </row>
        <row r="231">
          <cell r="A231">
            <v>2200601</v>
          </cell>
          <cell r="B231" t="str">
            <v>耕地保护▲</v>
          </cell>
        </row>
        <row r="232">
          <cell r="A232">
            <v>2200602</v>
          </cell>
          <cell r="B232" t="str">
            <v>补充耕地▲</v>
          </cell>
        </row>
        <row r="233">
          <cell r="A233">
            <v>221</v>
          </cell>
          <cell r="B233" t="str">
            <v>十二、住房保障支出▲</v>
          </cell>
          <cell r="C233">
            <v>0</v>
          </cell>
          <cell r="D233">
            <v>0</v>
          </cell>
        </row>
        <row r="234">
          <cell r="A234">
            <v>22198</v>
          </cell>
          <cell r="B234" t="str">
            <v>超长期特别国债安排的支出▲</v>
          </cell>
          <cell r="C234">
            <v>0</v>
          </cell>
          <cell r="D234">
            <v>0</v>
          </cell>
        </row>
        <row r="235">
          <cell r="A235">
            <v>2219801</v>
          </cell>
          <cell r="B235" t="str">
            <v>保障性租赁住房▲</v>
          </cell>
        </row>
        <row r="236">
          <cell r="A236">
            <v>2219899</v>
          </cell>
          <cell r="B236" t="str">
            <v>其他住房保障支出▲</v>
          </cell>
        </row>
        <row r="237">
          <cell r="A237">
            <v>222</v>
          </cell>
          <cell r="B237" t="str">
            <v>十三、粮油物资储备支出▲</v>
          </cell>
          <cell r="C237">
            <v>0</v>
          </cell>
          <cell r="D237">
            <v>0</v>
          </cell>
        </row>
        <row r="238">
          <cell r="A238">
            <v>22298</v>
          </cell>
          <cell r="B238" t="str">
            <v>超长期特别国债安排的支出▲</v>
          </cell>
          <cell r="C238">
            <v>0</v>
          </cell>
          <cell r="D238">
            <v>0</v>
          </cell>
        </row>
        <row r="239">
          <cell r="A239">
            <v>2229801</v>
          </cell>
          <cell r="B239" t="str">
            <v>设施建设▲</v>
          </cell>
        </row>
        <row r="240">
          <cell r="A240">
            <v>2229899</v>
          </cell>
          <cell r="B240" t="str">
            <v>其他粮油物资储备支出▲</v>
          </cell>
        </row>
        <row r="241">
          <cell r="A241">
            <v>224</v>
          </cell>
          <cell r="B241" t="str">
            <v>十四、灾害防治及应急管理支出▲</v>
          </cell>
          <cell r="C241">
            <v>0</v>
          </cell>
          <cell r="D241">
            <v>0</v>
          </cell>
        </row>
        <row r="242">
          <cell r="A242">
            <v>22498</v>
          </cell>
          <cell r="B242" t="str">
            <v>超长期特别国债安排的支出▲</v>
          </cell>
          <cell r="C242">
            <v>0</v>
          </cell>
          <cell r="D242">
            <v>0</v>
          </cell>
        </row>
        <row r="243">
          <cell r="A243">
            <v>2249801</v>
          </cell>
          <cell r="B243" t="str">
            <v>自然灾害防治▲</v>
          </cell>
        </row>
        <row r="244">
          <cell r="A244">
            <v>2249802</v>
          </cell>
          <cell r="B244" t="str">
            <v>自然灾害恢复重建支出▲</v>
          </cell>
        </row>
        <row r="245">
          <cell r="A245">
            <v>2249899</v>
          </cell>
          <cell r="B245" t="str">
            <v>其他灾害防治及应急管理支出▲</v>
          </cell>
        </row>
        <row r="246">
          <cell r="A246">
            <v>229</v>
          </cell>
          <cell r="B246" t="str">
            <v>十五、其他支出</v>
          </cell>
          <cell r="C246">
            <v>2086</v>
          </cell>
          <cell r="D246">
            <v>2722</v>
          </cell>
        </row>
        <row r="247">
          <cell r="A247">
            <v>22904</v>
          </cell>
          <cell r="B247" t="str">
            <v>其他政府性基金及对应专项债务收入安排的支出</v>
          </cell>
          <cell r="C247">
            <v>0</v>
          </cell>
          <cell r="D247">
            <v>0</v>
          </cell>
        </row>
        <row r="248">
          <cell r="A248">
            <v>2290401</v>
          </cell>
          <cell r="B248" t="str">
            <v>其他政府性基金安排的支出</v>
          </cell>
          <cell r="C248">
            <v>0</v>
          </cell>
        </row>
        <row r="249">
          <cell r="A249">
            <v>2290402</v>
          </cell>
          <cell r="B249" t="str">
            <v>其他地方自行试点项目收益专项债券收入安排的支出</v>
          </cell>
          <cell r="C249">
            <v>0</v>
          </cell>
        </row>
        <row r="250">
          <cell r="A250">
            <v>2290403</v>
          </cell>
          <cell r="B250" t="str">
            <v>其他政府性基金债务收入安排的支出</v>
          </cell>
          <cell r="C250">
            <v>0</v>
          </cell>
        </row>
        <row r="251">
          <cell r="A251">
            <v>22908</v>
          </cell>
          <cell r="B251" t="str">
            <v>彩票发行销售机构业务费安排的支出</v>
          </cell>
          <cell r="C251">
            <v>0</v>
          </cell>
          <cell r="D251">
            <v>0</v>
          </cell>
        </row>
        <row r="252">
          <cell r="A252">
            <v>2290802</v>
          </cell>
          <cell r="B252" t="str">
            <v>福利彩票发行机构的业务费支出</v>
          </cell>
          <cell r="C252">
            <v>0</v>
          </cell>
        </row>
        <row r="253">
          <cell r="A253">
            <v>2290803</v>
          </cell>
          <cell r="B253" t="str">
            <v>体育彩票发行机构的业务费支出</v>
          </cell>
          <cell r="C253">
            <v>0</v>
          </cell>
        </row>
        <row r="254">
          <cell r="A254">
            <v>2290804</v>
          </cell>
          <cell r="B254" t="str">
            <v>福利彩票销售机构的业务费支出</v>
          </cell>
          <cell r="C254">
            <v>0</v>
          </cell>
        </row>
        <row r="255">
          <cell r="A255">
            <v>2290805</v>
          </cell>
          <cell r="B255" t="str">
            <v>体育彩票销售机构的业务费支出</v>
          </cell>
          <cell r="C255">
            <v>0</v>
          </cell>
        </row>
        <row r="256">
          <cell r="A256">
            <v>2290806</v>
          </cell>
          <cell r="B256" t="str">
            <v>彩票兑奖周转金支出</v>
          </cell>
          <cell r="C256">
            <v>0</v>
          </cell>
        </row>
        <row r="257">
          <cell r="A257">
            <v>2290807</v>
          </cell>
          <cell r="B257" t="str">
            <v>彩票发行销售风险基金支出</v>
          </cell>
          <cell r="C257">
            <v>0</v>
          </cell>
        </row>
        <row r="258">
          <cell r="A258">
            <v>2290808</v>
          </cell>
          <cell r="B258" t="str">
            <v>彩票市场调控资金支出</v>
          </cell>
          <cell r="C258">
            <v>0</v>
          </cell>
        </row>
        <row r="259">
          <cell r="A259">
            <v>2290899</v>
          </cell>
          <cell r="B259" t="str">
            <v>其他彩票发行销售机构业务费安排的支出</v>
          </cell>
          <cell r="C259">
            <v>0</v>
          </cell>
        </row>
        <row r="260">
          <cell r="A260">
            <v>22909</v>
          </cell>
          <cell r="B260" t="str">
            <v>抗疫特别国债财务基金支出</v>
          </cell>
          <cell r="C260">
            <v>0</v>
          </cell>
          <cell r="D260">
            <v>0</v>
          </cell>
        </row>
        <row r="261">
          <cell r="A261">
            <v>2290901</v>
          </cell>
          <cell r="B261" t="str">
            <v>抗疫特别国债财务基金支出★</v>
          </cell>
          <cell r="C261">
            <v>0</v>
          </cell>
        </row>
        <row r="262">
          <cell r="A262">
            <v>22910</v>
          </cell>
          <cell r="B262" t="str">
            <v>超长期特别国债财务基金支出▲</v>
          </cell>
          <cell r="C262">
            <v>0</v>
          </cell>
          <cell r="D262">
            <v>0</v>
          </cell>
        </row>
        <row r="263">
          <cell r="A263">
            <v>2291001</v>
          </cell>
          <cell r="B263" t="str">
            <v>超长期特别国债财务基金支出▲</v>
          </cell>
        </row>
        <row r="264">
          <cell r="A264">
            <v>22960</v>
          </cell>
          <cell r="B264" t="str">
            <v>彩票公益金安排的支出</v>
          </cell>
          <cell r="C264">
            <v>2086</v>
          </cell>
          <cell r="D264">
            <v>2722</v>
          </cell>
        </row>
        <row r="265">
          <cell r="A265">
            <v>2296001</v>
          </cell>
          <cell r="B265" t="str">
            <v>用于补充全国社会保障基金的彩票公益金支出</v>
          </cell>
          <cell r="C265">
            <v>0</v>
          </cell>
        </row>
        <row r="266">
          <cell r="A266">
            <v>2296002</v>
          </cell>
          <cell r="B266" t="str">
            <v>用于社会福利的彩票公益金支出</v>
          </cell>
          <cell r="C266">
            <v>873</v>
          </cell>
          <cell r="D266">
            <v>2105</v>
          </cell>
        </row>
        <row r="267">
          <cell r="A267">
            <v>2296003</v>
          </cell>
          <cell r="B267" t="str">
            <v>用于体育事业的彩票公益金支出</v>
          </cell>
          <cell r="C267">
            <v>345</v>
          </cell>
          <cell r="D267">
            <v>199</v>
          </cell>
        </row>
        <row r="268">
          <cell r="A268">
            <v>2296004</v>
          </cell>
          <cell r="B268" t="str">
            <v>用于教育事业的彩票公益金支出</v>
          </cell>
          <cell r="C268">
            <v>16</v>
          </cell>
          <cell r="D268">
            <v>19</v>
          </cell>
        </row>
        <row r="269">
          <cell r="A269">
            <v>2296005</v>
          </cell>
          <cell r="B269" t="str">
            <v>用于红十字事业的彩票公益金支出</v>
          </cell>
          <cell r="C269">
            <v>0</v>
          </cell>
        </row>
        <row r="270">
          <cell r="A270">
            <v>2296006</v>
          </cell>
          <cell r="B270" t="str">
            <v>用于残疾人事业的彩票公益金支出</v>
          </cell>
          <cell r="C270">
            <v>266</v>
          </cell>
          <cell r="D270">
            <v>43</v>
          </cell>
        </row>
        <row r="271">
          <cell r="A271">
            <v>2296010</v>
          </cell>
          <cell r="B271" t="str">
            <v>用于文化事业的彩票公益金支出</v>
          </cell>
          <cell r="C271">
            <v>0</v>
          </cell>
        </row>
        <row r="272">
          <cell r="A272">
            <v>2296011</v>
          </cell>
          <cell r="B272" t="str">
            <v>用于巩固脱贫攻坚成果衔接乡村振兴的彩票公益金支出</v>
          </cell>
          <cell r="C272">
            <v>0</v>
          </cell>
        </row>
        <row r="273">
          <cell r="A273">
            <v>2296012</v>
          </cell>
          <cell r="B273" t="str">
            <v>用于法律援助的彩票公益金支出</v>
          </cell>
          <cell r="C273">
            <v>0</v>
          </cell>
        </row>
        <row r="274">
          <cell r="A274">
            <v>2296013</v>
          </cell>
          <cell r="B274" t="str">
            <v>用于城乡医疗救助的的彩票公益金支出</v>
          </cell>
          <cell r="C274">
            <v>0</v>
          </cell>
        </row>
        <row r="275">
          <cell r="A275">
            <v>2296099</v>
          </cell>
          <cell r="B275" t="str">
            <v>用于其他社会公益事业的彩票公益金支出</v>
          </cell>
          <cell r="C275">
            <v>586</v>
          </cell>
          <cell r="D275">
            <v>356</v>
          </cell>
        </row>
        <row r="276">
          <cell r="A276">
            <v>22998</v>
          </cell>
          <cell r="B276" t="str">
            <v>超长期特别国债安排的其他支出</v>
          </cell>
          <cell r="C276">
            <v>0</v>
          </cell>
          <cell r="D276">
            <v>0</v>
          </cell>
        </row>
        <row r="277">
          <cell r="A277">
            <v>2299899</v>
          </cell>
          <cell r="B277" t="str">
            <v>其他支出</v>
          </cell>
        </row>
        <row r="278">
          <cell r="A278">
            <v>232</v>
          </cell>
          <cell r="B278" t="str">
            <v>十六、债务付息支出</v>
          </cell>
          <cell r="C278">
            <v>4821</v>
          </cell>
          <cell r="D278">
            <v>6607</v>
          </cell>
        </row>
        <row r="279">
          <cell r="A279">
            <v>23204</v>
          </cell>
          <cell r="B279" t="str">
            <v>地方政府专项债务付息支出</v>
          </cell>
          <cell r="C279">
            <v>4821</v>
          </cell>
          <cell r="D279">
            <v>6607</v>
          </cell>
        </row>
        <row r="280">
          <cell r="A280">
            <v>2320401</v>
          </cell>
          <cell r="B280" t="str">
            <v>海南省高等级公路车辆通行附加费债务付息支出</v>
          </cell>
          <cell r="C280">
            <v>0</v>
          </cell>
        </row>
        <row r="281">
          <cell r="A281">
            <v>2320402</v>
          </cell>
          <cell r="B281" t="str">
            <v>港口建设费债务付息支出</v>
          </cell>
          <cell r="C281">
            <v>0</v>
          </cell>
        </row>
        <row r="282">
          <cell r="A282">
            <v>2320405</v>
          </cell>
          <cell r="B282" t="str">
            <v>国家电影事业发展专项资金债务付息支出</v>
          </cell>
          <cell r="C282">
            <v>0</v>
          </cell>
        </row>
        <row r="283">
          <cell r="A283">
            <v>2320411</v>
          </cell>
          <cell r="B283" t="str">
            <v>国有土地使用权出让金债务付息支出</v>
          </cell>
          <cell r="C283">
            <v>0</v>
          </cell>
          <cell r="D283">
            <v>86</v>
          </cell>
        </row>
        <row r="284">
          <cell r="A284">
            <v>2320413</v>
          </cell>
          <cell r="B284" t="str">
            <v>农业土地开发资金债务付息支出</v>
          </cell>
          <cell r="C284">
            <v>0</v>
          </cell>
        </row>
        <row r="285">
          <cell r="A285">
            <v>2320414</v>
          </cell>
          <cell r="B285" t="str">
            <v>大中型水库库区基金债务付息支出</v>
          </cell>
          <cell r="C285">
            <v>0</v>
          </cell>
        </row>
        <row r="286">
          <cell r="A286">
            <v>2320416</v>
          </cell>
          <cell r="B286" t="str">
            <v>城市基础设施配套费债务付息支出</v>
          </cell>
          <cell r="C286">
            <v>0</v>
          </cell>
        </row>
        <row r="287">
          <cell r="A287">
            <v>2320417</v>
          </cell>
          <cell r="B287" t="str">
            <v>小型水库移民扶助基金债务付息支出</v>
          </cell>
          <cell r="C287">
            <v>0</v>
          </cell>
        </row>
        <row r="288">
          <cell r="A288">
            <v>2320418</v>
          </cell>
          <cell r="B288" t="str">
            <v>国家重大水利工程建设基金债务付息支出</v>
          </cell>
          <cell r="C288">
            <v>0</v>
          </cell>
        </row>
        <row r="289">
          <cell r="A289">
            <v>2320419</v>
          </cell>
          <cell r="B289" t="str">
            <v>车辆通行费债务付息支出</v>
          </cell>
          <cell r="C289">
            <v>0</v>
          </cell>
        </row>
        <row r="290">
          <cell r="A290">
            <v>2320420</v>
          </cell>
          <cell r="B290" t="str">
            <v>污水处理费债务付息支出</v>
          </cell>
          <cell r="C290">
            <v>0</v>
          </cell>
        </row>
        <row r="291">
          <cell r="A291">
            <v>2320431</v>
          </cell>
          <cell r="B291" t="str">
            <v>土地储备专项债券付息支出</v>
          </cell>
          <cell r="C291">
            <v>0</v>
          </cell>
        </row>
        <row r="292">
          <cell r="A292">
            <v>2320432</v>
          </cell>
          <cell r="B292" t="str">
            <v>政府收费公路专项债券付息支出</v>
          </cell>
          <cell r="C292">
            <v>0</v>
          </cell>
        </row>
        <row r="293">
          <cell r="A293">
            <v>2320433</v>
          </cell>
          <cell r="B293" t="str">
            <v>棚户区改造专项债券付息支出</v>
          </cell>
          <cell r="C293">
            <v>679</v>
          </cell>
          <cell r="D293">
            <v>679</v>
          </cell>
        </row>
        <row r="294">
          <cell r="A294">
            <v>2320498</v>
          </cell>
          <cell r="B294" t="str">
            <v>其他地方自行试点项目收益专项债券付息支出</v>
          </cell>
          <cell r="C294">
            <v>4142</v>
          </cell>
          <cell r="D294">
            <v>4801</v>
          </cell>
        </row>
        <row r="295">
          <cell r="A295">
            <v>2320499</v>
          </cell>
          <cell r="B295" t="str">
            <v>其他政府性基金债务付息支出</v>
          </cell>
          <cell r="C295">
            <v>0</v>
          </cell>
          <cell r="D295">
            <v>1041</v>
          </cell>
        </row>
        <row r="296">
          <cell r="A296">
            <v>233</v>
          </cell>
          <cell r="B296" t="str">
            <v>十七、债务发行费用支出</v>
          </cell>
          <cell r="C296">
            <v>30</v>
          </cell>
          <cell r="D296">
            <v>50</v>
          </cell>
        </row>
        <row r="297">
          <cell r="A297">
            <v>23304</v>
          </cell>
          <cell r="B297" t="str">
            <v>地方政府专项债务发行费用支出</v>
          </cell>
          <cell r="C297">
            <v>30</v>
          </cell>
          <cell r="D297">
            <v>50</v>
          </cell>
        </row>
        <row r="298">
          <cell r="A298">
            <v>2330401</v>
          </cell>
          <cell r="B298" t="str">
            <v>海南省高等级公路车辆通行附加费债务发行费用支出</v>
          </cell>
          <cell r="C298">
            <v>0</v>
          </cell>
        </row>
        <row r="299">
          <cell r="A299">
            <v>2330405</v>
          </cell>
          <cell r="B299" t="str">
            <v>国家电影事业发展专项资金债务发行费用支出</v>
          </cell>
          <cell r="C299">
            <v>0</v>
          </cell>
        </row>
        <row r="300">
          <cell r="A300">
            <v>2330411</v>
          </cell>
          <cell r="B300" t="str">
            <v>国有土地使用权出让金债务发行费用支出</v>
          </cell>
          <cell r="C300">
            <v>0</v>
          </cell>
        </row>
        <row r="301">
          <cell r="A301">
            <v>2330413</v>
          </cell>
          <cell r="B301" t="str">
            <v>农业土地开发资金债务发行费用支出</v>
          </cell>
          <cell r="C301">
            <v>0</v>
          </cell>
        </row>
        <row r="302">
          <cell r="A302">
            <v>2330414</v>
          </cell>
          <cell r="B302" t="str">
            <v>大中型水库库区基金债务发行费用支出</v>
          </cell>
          <cell r="C302">
            <v>0</v>
          </cell>
        </row>
        <row r="303">
          <cell r="A303">
            <v>2330416</v>
          </cell>
          <cell r="B303" t="str">
            <v>城市基础设施配套费债务发行费用支出</v>
          </cell>
          <cell r="C303">
            <v>0</v>
          </cell>
        </row>
        <row r="304">
          <cell r="A304">
            <v>2330417</v>
          </cell>
          <cell r="B304" t="str">
            <v>小型水库移民扶助基金债务发行费用支出</v>
          </cell>
          <cell r="C304">
            <v>0</v>
          </cell>
        </row>
        <row r="305">
          <cell r="A305">
            <v>2330418</v>
          </cell>
          <cell r="B305" t="str">
            <v>国家重大水利工程建设基金债务发行费用支出</v>
          </cell>
          <cell r="C305">
            <v>0</v>
          </cell>
        </row>
        <row r="306">
          <cell r="A306">
            <v>2330419</v>
          </cell>
          <cell r="B306" t="str">
            <v>车辆通行费债务发行费用支出</v>
          </cell>
          <cell r="C306">
            <v>0</v>
          </cell>
        </row>
        <row r="307">
          <cell r="A307">
            <v>2330420</v>
          </cell>
          <cell r="B307" t="str">
            <v>污水处理费债务发行费用支出</v>
          </cell>
          <cell r="C307">
            <v>0</v>
          </cell>
        </row>
        <row r="308">
          <cell r="A308">
            <v>2330431</v>
          </cell>
          <cell r="B308" t="str">
            <v>土地储备专项债券发行费用支出</v>
          </cell>
          <cell r="C308">
            <v>0</v>
          </cell>
        </row>
        <row r="309">
          <cell r="A309">
            <v>2330432</v>
          </cell>
          <cell r="B309" t="str">
            <v>政府收费公路专项债券发行费用支出</v>
          </cell>
          <cell r="C309">
            <v>0</v>
          </cell>
        </row>
        <row r="310">
          <cell r="A310">
            <v>2330433</v>
          </cell>
          <cell r="B310" t="str">
            <v>棚户区改造专项债券发行费用支出</v>
          </cell>
          <cell r="C310">
            <v>0</v>
          </cell>
        </row>
        <row r="311">
          <cell r="A311">
            <v>2330498</v>
          </cell>
          <cell r="B311" t="str">
            <v>其他地方自行试点项目收益专项债务发行费用支出</v>
          </cell>
          <cell r="C311">
            <v>30</v>
          </cell>
          <cell r="D311">
            <v>50</v>
          </cell>
        </row>
      </sheetData>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地方"/>
    </sheetNames>
    <sheetDataSet>
      <sheetData sheetId="0" refreshError="1">
        <row r="1">
          <cell r="A1" t="str">
            <v>支出功能分类科目</v>
          </cell>
        </row>
        <row r="1">
          <cell r="C1" t="str">
            <v>项目总额（元）</v>
          </cell>
        </row>
        <row r="2">
          <cell r="C2" t="str">
            <v>2,738,598,285.06</v>
          </cell>
        </row>
        <row r="3">
          <cell r="A3">
            <v>201</v>
          </cell>
          <cell r="B3" t="str">
            <v>一般公共服务支出</v>
          </cell>
          <cell r="C3">
            <v>218103886.6</v>
          </cell>
        </row>
        <row r="4">
          <cell r="A4">
            <v>20101</v>
          </cell>
          <cell r="B4" t="str">
            <v>人大事务</v>
          </cell>
          <cell r="C4">
            <v>11146535.49</v>
          </cell>
        </row>
        <row r="5">
          <cell r="A5">
            <v>2010101</v>
          </cell>
          <cell r="B5" t="str">
            <v>行政运行</v>
          </cell>
          <cell r="C5">
            <v>7917911.44</v>
          </cell>
          <cell r="D5">
            <v>792</v>
          </cell>
        </row>
        <row r="6">
          <cell r="A6">
            <v>2010104</v>
          </cell>
          <cell r="B6" t="str">
            <v>人大会议</v>
          </cell>
          <cell r="C6">
            <v>536100</v>
          </cell>
          <cell r="D6">
            <v>54</v>
          </cell>
        </row>
        <row r="7">
          <cell r="A7">
            <v>2010108</v>
          </cell>
          <cell r="B7" t="str">
            <v>代表工作</v>
          </cell>
          <cell r="C7">
            <v>2356300</v>
          </cell>
          <cell r="D7">
            <v>236</v>
          </cell>
        </row>
        <row r="8">
          <cell r="A8">
            <v>2010150</v>
          </cell>
          <cell r="B8" t="str">
            <v>事业运行</v>
          </cell>
          <cell r="C8">
            <v>196224.05</v>
          </cell>
          <cell r="D8">
            <v>20</v>
          </cell>
        </row>
        <row r="9">
          <cell r="A9">
            <v>2010199</v>
          </cell>
          <cell r="B9" t="str">
            <v>其他人大事务支出</v>
          </cell>
          <cell r="C9">
            <v>140000</v>
          </cell>
          <cell r="D9">
            <v>14</v>
          </cell>
        </row>
        <row r="10">
          <cell r="A10">
            <v>20102</v>
          </cell>
          <cell r="B10" t="str">
            <v>政协事务</v>
          </cell>
          <cell r="C10">
            <v>7127027.38</v>
          </cell>
        </row>
        <row r="11">
          <cell r="A11">
            <v>2010201</v>
          </cell>
          <cell r="B11" t="str">
            <v>行政运行</v>
          </cell>
          <cell r="C11">
            <v>6095527.38</v>
          </cell>
          <cell r="D11">
            <v>610</v>
          </cell>
        </row>
        <row r="12">
          <cell r="A12">
            <v>2010202</v>
          </cell>
          <cell r="B12" t="str">
            <v>一般行政管理事务</v>
          </cell>
          <cell r="C12">
            <v>528500</v>
          </cell>
          <cell r="D12">
            <v>53</v>
          </cell>
        </row>
        <row r="13">
          <cell r="A13">
            <v>2010204</v>
          </cell>
          <cell r="B13" t="str">
            <v>政协会议</v>
          </cell>
          <cell r="C13">
            <v>471500</v>
          </cell>
          <cell r="D13">
            <v>47</v>
          </cell>
        </row>
        <row r="14">
          <cell r="A14">
            <v>2010205</v>
          </cell>
          <cell r="B14" t="str">
            <v>委员视察</v>
          </cell>
          <cell r="C14">
            <v>11500</v>
          </cell>
          <cell r="D14">
            <v>1</v>
          </cell>
        </row>
        <row r="15">
          <cell r="A15">
            <v>2010299</v>
          </cell>
          <cell r="B15" t="str">
            <v>其他政协事务支出</v>
          </cell>
          <cell r="C15">
            <v>20000</v>
          </cell>
          <cell r="D15">
            <v>2</v>
          </cell>
        </row>
        <row r="16">
          <cell r="A16">
            <v>20103</v>
          </cell>
          <cell r="B16" t="str">
            <v>政府办公厅（室）及相关机构事务</v>
          </cell>
          <cell r="C16">
            <v>82637291.13</v>
          </cell>
        </row>
        <row r="17">
          <cell r="A17">
            <v>2010301</v>
          </cell>
          <cell r="B17" t="str">
            <v>行政运行</v>
          </cell>
          <cell r="C17">
            <v>57689238.78</v>
          </cell>
          <cell r="D17">
            <v>5769</v>
          </cell>
        </row>
        <row r="18">
          <cell r="A18">
            <v>2010302</v>
          </cell>
          <cell r="B18" t="str">
            <v>一般行政管理事务</v>
          </cell>
          <cell r="C18">
            <v>2096800</v>
          </cell>
          <cell r="D18">
            <v>210</v>
          </cell>
        </row>
        <row r="19">
          <cell r="A19">
            <v>2010350</v>
          </cell>
          <cell r="B19" t="str">
            <v>事业运行</v>
          </cell>
          <cell r="C19">
            <v>18197273.75</v>
          </cell>
          <cell r="D19">
            <v>1820</v>
          </cell>
        </row>
        <row r="20">
          <cell r="A20">
            <v>2010399</v>
          </cell>
          <cell r="B20" t="str">
            <v>其他政府办公厅（室）及相关机构事务支出</v>
          </cell>
          <cell r="C20">
            <v>4653978.6</v>
          </cell>
          <cell r="D20">
            <v>465</v>
          </cell>
        </row>
        <row r="21">
          <cell r="A21">
            <v>20104</v>
          </cell>
          <cell r="B21" t="str">
            <v>发展与改革事务</v>
          </cell>
          <cell r="C21">
            <v>4057216.66</v>
          </cell>
        </row>
        <row r="22">
          <cell r="A22">
            <v>2010401</v>
          </cell>
          <cell r="B22" t="str">
            <v>行政运行</v>
          </cell>
          <cell r="C22">
            <v>3707216.66</v>
          </cell>
          <cell r="D22">
            <v>371</v>
          </cell>
        </row>
        <row r="23">
          <cell r="A23">
            <v>2010402</v>
          </cell>
          <cell r="B23" t="str">
            <v>一般行政管理事务</v>
          </cell>
          <cell r="C23">
            <v>300000</v>
          </cell>
          <cell r="D23">
            <v>30</v>
          </cell>
        </row>
        <row r="24">
          <cell r="A24">
            <v>2010408</v>
          </cell>
          <cell r="B24" t="str">
            <v>物价管理</v>
          </cell>
          <cell r="C24">
            <v>50000</v>
          </cell>
          <cell r="D24">
            <v>5</v>
          </cell>
        </row>
        <row r="25">
          <cell r="A25">
            <v>20105</v>
          </cell>
          <cell r="B25" t="str">
            <v>统计信息事务</v>
          </cell>
          <cell r="C25">
            <v>4435177.36</v>
          </cell>
        </row>
        <row r="26">
          <cell r="A26">
            <v>2010501</v>
          </cell>
          <cell r="B26" t="str">
            <v>行政运行</v>
          </cell>
          <cell r="C26">
            <v>2869377.36</v>
          </cell>
          <cell r="D26">
            <v>287</v>
          </cell>
        </row>
        <row r="27">
          <cell r="A27">
            <v>2010505</v>
          </cell>
          <cell r="B27" t="str">
            <v>专项统计业务</v>
          </cell>
          <cell r="C27">
            <v>523200</v>
          </cell>
          <cell r="D27">
            <v>52</v>
          </cell>
        </row>
        <row r="28">
          <cell r="A28">
            <v>2010507</v>
          </cell>
          <cell r="B28" t="str">
            <v>专项普查活动</v>
          </cell>
          <cell r="C28">
            <v>141300</v>
          </cell>
          <cell r="D28">
            <v>14</v>
          </cell>
        </row>
        <row r="29">
          <cell r="A29">
            <v>2010508</v>
          </cell>
          <cell r="B29" t="str">
            <v>统计抽样调查</v>
          </cell>
          <cell r="C29">
            <v>901300</v>
          </cell>
          <cell r="D29">
            <v>90</v>
          </cell>
        </row>
        <row r="30">
          <cell r="A30">
            <v>20106</v>
          </cell>
          <cell r="B30" t="str">
            <v>财政事务</v>
          </cell>
          <cell r="C30">
            <v>7467411.78</v>
          </cell>
        </row>
        <row r="31">
          <cell r="A31">
            <v>2010601</v>
          </cell>
          <cell r="B31" t="str">
            <v>行政运行</v>
          </cell>
          <cell r="C31">
            <v>6165911.78</v>
          </cell>
          <cell r="D31">
            <v>617</v>
          </cell>
        </row>
        <row r="32">
          <cell r="A32">
            <v>2010602</v>
          </cell>
          <cell r="B32" t="str">
            <v>一般行政管理事务</v>
          </cell>
          <cell r="C32">
            <v>50000</v>
          </cell>
          <cell r="D32">
            <v>5</v>
          </cell>
        </row>
        <row r="33">
          <cell r="A33">
            <v>2010607</v>
          </cell>
          <cell r="B33" t="str">
            <v>信息化建设</v>
          </cell>
          <cell r="C33">
            <v>451500</v>
          </cell>
          <cell r="D33">
            <v>45</v>
          </cell>
        </row>
        <row r="34">
          <cell r="A34">
            <v>2010699</v>
          </cell>
          <cell r="B34" t="str">
            <v>其他财政事务支出</v>
          </cell>
          <cell r="C34">
            <v>800000</v>
          </cell>
          <cell r="D34">
            <v>80</v>
          </cell>
        </row>
        <row r="35">
          <cell r="A35">
            <v>20107</v>
          </cell>
          <cell r="B35" t="str">
            <v>税收事务</v>
          </cell>
          <cell r="C35">
            <v>1400000</v>
          </cell>
        </row>
        <row r="36">
          <cell r="A36">
            <v>2010701</v>
          </cell>
          <cell r="B36" t="str">
            <v>行政运行</v>
          </cell>
          <cell r="C36">
            <v>670000</v>
          </cell>
          <cell r="D36">
            <v>67</v>
          </cell>
        </row>
        <row r="37">
          <cell r="A37">
            <v>2010702</v>
          </cell>
          <cell r="B37" t="str">
            <v>一般行政管理事务</v>
          </cell>
          <cell r="C37">
            <v>730000</v>
          </cell>
          <cell r="D37">
            <v>73</v>
          </cell>
        </row>
        <row r="38">
          <cell r="A38">
            <v>20108</v>
          </cell>
          <cell r="B38" t="str">
            <v>审计事务</v>
          </cell>
          <cell r="C38">
            <v>300000</v>
          </cell>
        </row>
        <row r="39">
          <cell r="A39">
            <v>2010804</v>
          </cell>
          <cell r="B39" t="str">
            <v>审计业务</v>
          </cell>
          <cell r="C39">
            <v>300000</v>
          </cell>
          <cell r="D39">
            <v>30</v>
          </cell>
        </row>
        <row r="40">
          <cell r="A40">
            <v>20111</v>
          </cell>
          <cell r="B40" t="str">
            <v>纪检监察事务</v>
          </cell>
          <cell r="C40">
            <v>20969780.93</v>
          </cell>
        </row>
        <row r="41">
          <cell r="A41">
            <v>2011101</v>
          </cell>
          <cell r="B41" t="str">
            <v>行政运行</v>
          </cell>
          <cell r="C41">
            <v>15634805.96</v>
          </cell>
          <cell r="D41">
            <v>1563</v>
          </cell>
        </row>
        <row r="42">
          <cell r="A42">
            <v>2011102</v>
          </cell>
          <cell r="B42" t="str">
            <v>一般行政管理事务</v>
          </cell>
          <cell r="C42">
            <v>1920199.89</v>
          </cell>
          <cell r="D42">
            <v>192</v>
          </cell>
        </row>
        <row r="43">
          <cell r="A43">
            <v>2011199</v>
          </cell>
          <cell r="B43" t="str">
            <v>其他纪检监察事务支出</v>
          </cell>
          <cell r="C43">
            <v>3414775.08</v>
          </cell>
          <cell r="D43">
            <v>341</v>
          </cell>
        </row>
        <row r="44">
          <cell r="A44">
            <v>20113</v>
          </cell>
          <cell r="B44" t="str">
            <v>商贸事务</v>
          </cell>
          <cell r="C44">
            <v>2007048.27</v>
          </cell>
        </row>
        <row r="45">
          <cell r="A45">
            <v>2011301</v>
          </cell>
          <cell r="B45" t="str">
            <v>行政运行</v>
          </cell>
          <cell r="C45">
            <v>2007048.27</v>
          </cell>
          <cell r="D45">
            <v>201</v>
          </cell>
        </row>
        <row r="46">
          <cell r="A46">
            <v>20123</v>
          </cell>
          <cell r="B46" t="str">
            <v>民族事务</v>
          </cell>
          <cell r="C46">
            <v>1237303.7</v>
          </cell>
        </row>
        <row r="47">
          <cell r="A47">
            <v>2012301</v>
          </cell>
          <cell r="B47" t="str">
            <v>行政运行</v>
          </cell>
          <cell r="C47">
            <v>1037303.7</v>
          </cell>
          <cell r="D47">
            <v>104</v>
          </cell>
        </row>
        <row r="48">
          <cell r="A48">
            <v>2012399</v>
          </cell>
          <cell r="B48" t="str">
            <v>其他民族事务支出</v>
          </cell>
          <cell r="C48">
            <v>200000</v>
          </cell>
          <cell r="D48">
            <v>20</v>
          </cell>
        </row>
        <row r="49">
          <cell r="A49">
            <v>20126</v>
          </cell>
          <cell r="B49" t="str">
            <v>档案事务</v>
          </cell>
          <cell r="C49">
            <v>1127551.56</v>
          </cell>
        </row>
        <row r="50">
          <cell r="A50">
            <v>2012604</v>
          </cell>
          <cell r="B50" t="str">
            <v>档案馆</v>
          </cell>
          <cell r="C50">
            <v>1127551.56</v>
          </cell>
          <cell r="D50">
            <v>113</v>
          </cell>
        </row>
        <row r="51">
          <cell r="A51">
            <v>20128</v>
          </cell>
          <cell r="B51" t="str">
            <v>民主党派及工商联事务</v>
          </cell>
          <cell r="C51">
            <v>1095360.32</v>
          </cell>
        </row>
        <row r="52">
          <cell r="A52">
            <v>2012801</v>
          </cell>
          <cell r="B52" t="str">
            <v>行政运行</v>
          </cell>
          <cell r="C52">
            <v>995360.32</v>
          </cell>
          <cell r="D52">
            <v>100</v>
          </cell>
        </row>
        <row r="53">
          <cell r="A53">
            <v>2012899</v>
          </cell>
          <cell r="B53" t="str">
            <v>其他民主党派及工商联事务支出</v>
          </cell>
          <cell r="C53">
            <v>100000</v>
          </cell>
          <cell r="D53">
            <v>10</v>
          </cell>
        </row>
        <row r="54">
          <cell r="A54">
            <v>20129</v>
          </cell>
          <cell r="B54" t="str">
            <v>群众团体事务</v>
          </cell>
          <cell r="C54">
            <v>9967896.37</v>
          </cell>
        </row>
        <row r="55">
          <cell r="A55">
            <v>2012901</v>
          </cell>
          <cell r="B55" t="str">
            <v>行政运行</v>
          </cell>
          <cell r="C55">
            <v>2919127.93</v>
          </cell>
          <cell r="D55">
            <v>292</v>
          </cell>
        </row>
        <row r="56">
          <cell r="A56">
            <v>2012902</v>
          </cell>
          <cell r="B56" t="str">
            <v>一般行政管理事务</v>
          </cell>
          <cell r="C56">
            <v>24000</v>
          </cell>
          <cell r="D56">
            <v>2</v>
          </cell>
        </row>
        <row r="57">
          <cell r="A57">
            <v>2012999</v>
          </cell>
          <cell r="B57" t="str">
            <v>其他群众团体事务支出</v>
          </cell>
          <cell r="C57">
            <v>7024768.44</v>
          </cell>
          <cell r="D57">
            <v>702</v>
          </cell>
        </row>
        <row r="58">
          <cell r="A58">
            <v>20131</v>
          </cell>
          <cell r="B58" t="str">
            <v>党委办公厅（室）及相关机构事务</v>
          </cell>
          <cell r="C58">
            <v>24112837.07</v>
          </cell>
        </row>
        <row r="59">
          <cell r="A59">
            <v>2013101</v>
          </cell>
          <cell r="B59" t="str">
            <v>行政运行</v>
          </cell>
          <cell r="C59">
            <v>13716480.47</v>
          </cell>
          <cell r="D59">
            <v>1372</v>
          </cell>
        </row>
        <row r="60">
          <cell r="A60">
            <v>2013102</v>
          </cell>
          <cell r="B60" t="str">
            <v>一般行政管理事务</v>
          </cell>
          <cell r="C60">
            <v>9800000</v>
          </cell>
          <cell r="D60">
            <v>980</v>
          </cell>
        </row>
        <row r="61">
          <cell r="A61">
            <v>2013105</v>
          </cell>
          <cell r="B61" t="str">
            <v>专项业务</v>
          </cell>
          <cell r="C61">
            <v>550000</v>
          </cell>
          <cell r="D61">
            <v>55</v>
          </cell>
        </row>
        <row r="62">
          <cell r="A62">
            <v>2013199</v>
          </cell>
          <cell r="B62" t="str">
            <v>其他党委办公厅（室）及相关机构事务支出</v>
          </cell>
          <cell r="C62">
            <v>46356.6</v>
          </cell>
          <cell r="D62">
            <v>5</v>
          </cell>
        </row>
        <row r="63">
          <cell r="A63">
            <v>20132</v>
          </cell>
          <cell r="B63" t="str">
            <v>组织事务</v>
          </cell>
          <cell r="C63">
            <v>4542531.25</v>
          </cell>
        </row>
        <row r="64">
          <cell r="A64">
            <v>2013201</v>
          </cell>
          <cell r="B64" t="str">
            <v>行政运行</v>
          </cell>
          <cell r="C64">
            <v>3832531.25</v>
          </cell>
          <cell r="D64">
            <v>383</v>
          </cell>
        </row>
        <row r="65">
          <cell r="A65">
            <v>2013202</v>
          </cell>
          <cell r="B65" t="str">
            <v>一般行政管理事务</v>
          </cell>
          <cell r="C65">
            <v>710000</v>
          </cell>
          <cell r="D65">
            <v>71</v>
          </cell>
        </row>
        <row r="66">
          <cell r="A66">
            <v>20133</v>
          </cell>
          <cell r="B66" t="str">
            <v>宣传事务</v>
          </cell>
          <cell r="C66">
            <v>10686777.58</v>
          </cell>
        </row>
        <row r="67">
          <cell r="A67">
            <v>2013301</v>
          </cell>
          <cell r="B67" t="str">
            <v>行政运行</v>
          </cell>
          <cell r="C67">
            <v>10586777.58</v>
          </cell>
          <cell r="D67">
            <v>1059</v>
          </cell>
        </row>
        <row r="68">
          <cell r="A68">
            <v>2013399</v>
          </cell>
          <cell r="B68" t="str">
            <v>其他宣传事务支出</v>
          </cell>
          <cell r="C68">
            <v>100000</v>
          </cell>
          <cell r="D68">
            <v>10</v>
          </cell>
        </row>
        <row r="69">
          <cell r="A69">
            <v>20134</v>
          </cell>
          <cell r="B69" t="str">
            <v>统战事务</v>
          </cell>
          <cell r="C69">
            <v>2084134.96</v>
          </cell>
        </row>
        <row r="70">
          <cell r="A70">
            <v>2013401</v>
          </cell>
          <cell r="B70" t="str">
            <v>行政运行</v>
          </cell>
          <cell r="C70">
            <v>1782959.96</v>
          </cell>
          <cell r="D70">
            <v>178</v>
          </cell>
        </row>
        <row r="71">
          <cell r="A71">
            <v>2013404</v>
          </cell>
          <cell r="B71" t="str">
            <v>宗教事务</v>
          </cell>
          <cell r="C71">
            <v>10300</v>
          </cell>
          <cell r="D71">
            <v>1</v>
          </cell>
        </row>
        <row r="72">
          <cell r="A72">
            <v>2013499</v>
          </cell>
          <cell r="B72" t="str">
            <v>其他统战事务支出</v>
          </cell>
          <cell r="C72">
            <v>290875</v>
          </cell>
          <cell r="D72">
            <v>29</v>
          </cell>
        </row>
        <row r="73">
          <cell r="A73">
            <v>20136</v>
          </cell>
          <cell r="B73" t="str">
            <v>其他共产党事务支出</v>
          </cell>
          <cell r="C73">
            <v>1754998.96</v>
          </cell>
        </row>
        <row r="74">
          <cell r="A74">
            <v>2013601</v>
          </cell>
          <cell r="B74" t="str">
            <v>行政运行</v>
          </cell>
          <cell r="C74">
            <v>1574998.96</v>
          </cell>
          <cell r="D74">
            <v>157</v>
          </cell>
        </row>
        <row r="75">
          <cell r="A75">
            <v>2013602</v>
          </cell>
          <cell r="B75" t="str">
            <v>一般行政管理事务</v>
          </cell>
          <cell r="C75">
            <v>100000</v>
          </cell>
          <cell r="D75">
            <v>10</v>
          </cell>
        </row>
        <row r="76">
          <cell r="A76">
            <v>2013699</v>
          </cell>
          <cell r="B76" t="str">
            <v>其他共产党事务支出</v>
          </cell>
          <cell r="C76">
            <v>80000</v>
          </cell>
          <cell r="D76">
            <v>8</v>
          </cell>
        </row>
        <row r="77">
          <cell r="A77">
            <v>20138</v>
          </cell>
          <cell r="B77" t="str">
            <v>市场监督管理事务</v>
          </cell>
          <cell r="C77">
            <v>10807928.32</v>
          </cell>
        </row>
        <row r="78">
          <cell r="A78">
            <v>2013801</v>
          </cell>
          <cell r="B78" t="str">
            <v>行政运行</v>
          </cell>
          <cell r="C78">
            <v>7828300.54</v>
          </cell>
          <cell r="D78">
            <v>783</v>
          </cell>
        </row>
        <row r="79">
          <cell r="A79">
            <v>2013805</v>
          </cell>
          <cell r="B79" t="str">
            <v>市场秩序执法</v>
          </cell>
          <cell r="C79">
            <v>50000</v>
          </cell>
          <cell r="D79">
            <v>5</v>
          </cell>
        </row>
        <row r="80">
          <cell r="A80">
            <v>2013850</v>
          </cell>
          <cell r="B80" t="str">
            <v>事业运行</v>
          </cell>
          <cell r="C80">
            <v>1958827.78</v>
          </cell>
          <cell r="D80">
            <v>196</v>
          </cell>
        </row>
        <row r="81">
          <cell r="A81">
            <v>2013899</v>
          </cell>
          <cell r="B81" t="str">
            <v>其他市场监督管理事务</v>
          </cell>
          <cell r="C81">
            <v>970800</v>
          </cell>
          <cell r="D81">
            <v>97</v>
          </cell>
        </row>
        <row r="82">
          <cell r="A82">
            <v>20139</v>
          </cell>
          <cell r="B82" t="str">
            <v>社会工作事务</v>
          </cell>
          <cell r="C82">
            <v>1949277.51</v>
          </cell>
        </row>
        <row r="83">
          <cell r="A83">
            <v>2013901</v>
          </cell>
          <cell r="B83" t="str">
            <v>行政运行</v>
          </cell>
          <cell r="C83">
            <v>1709277.51</v>
          </cell>
          <cell r="D83">
            <v>171</v>
          </cell>
        </row>
        <row r="84">
          <cell r="A84">
            <v>2013902</v>
          </cell>
          <cell r="B84" t="str">
            <v>一般行政管理事务</v>
          </cell>
          <cell r="C84">
            <v>240000</v>
          </cell>
          <cell r="D84">
            <v>24</v>
          </cell>
        </row>
        <row r="85">
          <cell r="A85">
            <v>20199</v>
          </cell>
          <cell r="B85" t="str">
            <v>其他一般公共服务支出</v>
          </cell>
          <cell r="C85">
            <v>7189800</v>
          </cell>
        </row>
        <row r="86">
          <cell r="A86">
            <v>2019999</v>
          </cell>
          <cell r="B86" t="str">
            <v>其他一般公共服务支出</v>
          </cell>
          <cell r="C86">
            <v>7189800</v>
          </cell>
          <cell r="D86">
            <v>719</v>
          </cell>
        </row>
        <row r="87">
          <cell r="A87">
            <v>203</v>
          </cell>
          <cell r="B87" t="str">
            <v>国防支出</v>
          </cell>
          <cell r="C87">
            <v>1343000</v>
          </cell>
        </row>
        <row r="88">
          <cell r="A88">
            <v>20306</v>
          </cell>
          <cell r="B88" t="str">
            <v>国防动员</v>
          </cell>
          <cell r="C88">
            <v>1213000</v>
          </cell>
        </row>
        <row r="89">
          <cell r="A89">
            <v>2030601</v>
          </cell>
          <cell r="B89" t="str">
            <v>兵役征集</v>
          </cell>
          <cell r="C89">
            <v>393000</v>
          </cell>
          <cell r="D89">
            <v>39</v>
          </cell>
        </row>
        <row r="90">
          <cell r="A90">
            <v>2030607</v>
          </cell>
          <cell r="B90" t="str">
            <v>民兵</v>
          </cell>
          <cell r="C90">
            <v>460000</v>
          </cell>
          <cell r="D90">
            <v>46</v>
          </cell>
        </row>
        <row r="91">
          <cell r="A91">
            <v>2030699</v>
          </cell>
          <cell r="B91" t="str">
            <v>其他国防动员支出</v>
          </cell>
          <cell r="C91">
            <v>360000</v>
          </cell>
          <cell r="D91">
            <v>36</v>
          </cell>
        </row>
        <row r="92">
          <cell r="A92">
            <v>20399</v>
          </cell>
          <cell r="B92" t="str">
            <v>其他国防支出</v>
          </cell>
          <cell r="C92">
            <v>130000</v>
          </cell>
        </row>
        <row r="93">
          <cell r="A93">
            <v>2039999</v>
          </cell>
          <cell r="B93" t="str">
            <v>其他国防支出</v>
          </cell>
          <cell r="C93">
            <v>130000</v>
          </cell>
          <cell r="D93">
            <v>13</v>
          </cell>
        </row>
        <row r="94">
          <cell r="A94">
            <v>204</v>
          </cell>
          <cell r="B94" t="str">
            <v>公共安全支出</v>
          </cell>
          <cell r="C94">
            <v>126403160.1</v>
          </cell>
        </row>
        <row r="95">
          <cell r="A95">
            <v>20402</v>
          </cell>
          <cell r="B95" t="str">
            <v>公安</v>
          </cell>
          <cell r="C95">
            <v>118000986.27</v>
          </cell>
        </row>
        <row r="96">
          <cell r="A96">
            <v>2040201</v>
          </cell>
          <cell r="B96" t="str">
            <v>行政运行</v>
          </cell>
          <cell r="C96">
            <v>105002451.38</v>
          </cell>
          <cell r="D96">
            <v>10500</v>
          </cell>
        </row>
        <row r="97">
          <cell r="A97">
            <v>2040202</v>
          </cell>
          <cell r="B97" t="str">
            <v>一般行政管理事务</v>
          </cell>
          <cell r="C97">
            <v>2224500</v>
          </cell>
          <cell r="D97">
            <v>222</v>
          </cell>
        </row>
        <row r="98">
          <cell r="A98">
            <v>2040220</v>
          </cell>
          <cell r="B98" t="str">
            <v>执法办案</v>
          </cell>
          <cell r="C98">
            <v>8021525.5</v>
          </cell>
          <cell r="D98">
            <v>802</v>
          </cell>
        </row>
        <row r="99">
          <cell r="A99">
            <v>2040299</v>
          </cell>
          <cell r="B99" t="str">
            <v>其他公安支出</v>
          </cell>
          <cell r="C99">
            <v>2752509.39</v>
          </cell>
          <cell r="D99">
            <v>275</v>
          </cell>
        </row>
        <row r="100">
          <cell r="A100">
            <v>20404</v>
          </cell>
          <cell r="B100" t="str">
            <v>检察</v>
          </cell>
          <cell r="C100">
            <v>350600</v>
          </cell>
        </row>
        <row r="101">
          <cell r="A101">
            <v>2040499</v>
          </cell>
          <cell r="B101" t="str">
            <v>其他检察支出</v>
          </cell>
          <cell r="C101">
            <v>350600</v>
          </cell>
          <cell r="D101">
            <v>35</v>
          </cell>
        </row>
        <row r="102">
          <cell r="A102">
            <v>20405</v>
          </cell>
          <cell r="B102" t="str">
            <v>法院</v>
          </cell>
          <cell r="C102">
            <v>300000</v>
          </cell>
        </row>
        <row r="103">
          <cell r="A103">
            <v>2040504</v>
          </cell>
          <cell r="B103" t="str">
            <v>案件审判</v>
          </cell>
          <cell r="C103">
            <v>300000</v>
          </cell>
          <cell r="D103">
            <v>30</v>
          </cell>
        </row>
        <row r="104">
          <cell r="A104">
            <v>20406</v>
          </cell>
          <cell r="B104" t="str">
            <v>司法</v>
          </cell>
          <cell r="C104">
            <v>7751573.83</v>
          </cell>
        </row>
        <row r="105">
          <cell r="A105">
            <v>2040601</v>
          </cell>
          <cell r="B105" t="str">
            <v>行政运行</v>
          </cell>
          <cell r="C105">
            <v>7076188.47</v>
          </cell>
          <cell r="D105">
            <v>708</v>
          </cell>
        </row>
        <row r="106">
          <cell r="A106">
            <v>2040604</v>
          </cell>
          <cell r="B106" t="str">
            <v>基层司法业务</v>
          </cell>
          <cell r="C106">
            <v>155200</v>
          </cell>
          <cell r="D106">
            <v>16</v>
          </cell>
        </row>
        <row r="107">
          <cell r="A107">
            <v>2040605</v>
          </cell>
          <cell r="B107" t="str">
            <v>普法宣传</v>
          </cell>
          <cell r="C107">
            <v>50000</v>
          </cell>
          <cell r="D107">
            <v>5</v>
          </cell>
        </row>
        <row r="108">
          <cell r="A108">
            <v>2040607</v>
          </cell>
          <cell r="B108" t="str">
            <v>公共法律服务</v>
          </cell>
          <cell r="C108">
            <v>450185.36</v>
          </cell>
          <cell r="D108">
            <v>45</v>
          </cell>
        </row>
        <row r="109">
          <cell r="A109">
            <v>2040699</v>
          </cell>
          <cell r="B109" t="str">
            <v>其他司法支出</v>
          </cell>
          <cell r="C109">
            <v>20000</v>
          </cell>
          <cell r="D109">
            <v>2</v>
          </cell>
        </row>
        <row r="110">
          <cell r="A110">
            <v>205</v>
          </cell>
          <cell r="B110" t="str">
            <v>教育支出</v>
          </cell>
          <cell r="C110">
            <v>880107236.9</v>
          </cell>
        </row>
        <row r="111">
          <cell r="A111">
            <v>20501</v>
          </cell>
          <cell r="B111" t="str">
            <v>教育管理事务</v>
          </cell>
          <cell r="C111">
            <v>12670459.72</v>
          </cell>
        </row>
        <row r="112">
          <cell r="A112">
            <v>2050101</v>
          </cell>
          <cell r="B112" t="str">
            <v>行政运行</v>
          </cell>
          <cell r="C112">
            <v>7546867.72</v>
          </cell>
          <cell r="D112">
            <v>755</v>
          </cell>
        </row>
        <row r="113">
          <cell r="A113">
            <v>2050102</v>
          </cell>
          <cell r="B113" t="str">
            <v>一般行政管理事务</v>
          </cell>
          <cell r="C113">
            <v>450400</v>
          </cell>
          <cell r="D113">
            <v>45</v>
          </cell>
        </row>
        <row r="114">
          <cell r="A114">
            <v>2050199</v>
          </cell>
          <cell r="B114" t="str">
            <v>其他教育管理事务支出</v>
          </cell>
          <cell r="C114">
            <v>4673192</v>
          </cell>
          <cell r="D114">
            <v>467</v>
          </cell>
        </row>
        <row r="115">
          <cell r="A115">
            <v>20502</v>
          </cell>
          <cell r="B115" t="str">
            <v>普通教育</v>
          </cell>
          <cell r="C115">
            <v>837661916.6</v>
          </cell>
        </row>
        <row r="116">
          <cell r="A116">
            <v>2050201</v>
          </cell>
          <cell r="B116" t="str">
            <v>学前教育</v>
          </cell>
          <cell r="C116">
            <v>22220933.79</v>
          </cell>
          <cell r="D116">
            <v>2222</v>
          </cell>
        </row>
        <row r="117">
          <cell r="A117">
            <v>2050202</v>
          </cell>
          <cell r="B117" t="str">
            <v>小学教育</v>
          </cell>
          <cell r="C117">
            <v>542346340.85</v>
          </cell>
          <cell r="D117">
            <v>54235</v>
          </cell>
        </row>
        <row r="118">
          <cell r="A118">
            <v>2050203</v>
          </cell>
          <cell r="B118" t="str">
            <v>初中教育</v>
          </cell>
          <cell r="C118">
            <v>204988113.17</v>
          </cell>
          <cell r="D118">
            <v>20499</v>
          </cell>
        </row>
        <row r="119">
          <cell r="A119">
            <v>2050204</v>
          </cell>
          <cell r="B119" t="str">
            <v>高中教育</v>
          </cell>
          <cell r="C119">
            <v>68106528.79</v>
          </cell>
          <cell r="D119">
            <v>6811</v>
          </cell>
        </row>
        <row r="120">
          <cell r="A120">
            <v>20503</v>
          </cell>
          <cell r="B120" t="str">
            <v>职业教育</v>
          </cell>
          <cell r="C120">
            <v>9786164.15</v>
          </cell>
        </row>
        <row r="121">
          <cell r="A121">
            <v>2050302</v>
          </cell>
          <cell r="B121" t="str">
            <v>中等职业教育</v>
          </cell>
          <cell r="C121">
            <v>9786164.15</v>
          </cell>
          <cell r="D121">
            <v>979</v>
          </cell>
        </row>
        <row r="122">
          <cell r="A122">
            <v>20507</v>
          </cell>
          <cell r="B122" t="str">
            <v>特殊教育</v>
          </cell>
          <cell r="C122">
            <v>7700700.92</v>
          </cell>
        </row>
        <row r="123">
          <cell r="A123">
            <v>2050701</v>
          </cell>
          <cell r="B123" t="str">
            <v>特殊学校教育</v>
          </cell>
          <cell r="C123">
            <v>7700700.92</v>
          </cell>
          <cell r="D123">
            <v>770</v>
          </cell>
        </row>
        <row r="124">
          <cell r="A124">
            <v>20508</v>
          </cell>
          <cell r="B124" t="str">
            <v>进修及培训</v>
          </cell>
          <cell r="C124">
            <v>5218295.51</v>
          </cell>
        </row>
        <row r="125">
          <cell r="A125">
            <v>2050801</v>
          </cell>
          <cell r="B125" t="str">
            <v>教师进修</v>
          </cell>
          <cell r="C125">
            <v>2923411.86</v>
          </cell>
          <cell r="D125">
            <v>292</v>
          </cell>
        </row>
        <row r="126">
          <cell r="A126">
            <v>2050802</v>
          </cell>
          <cell r="B126" t="str">
            <v>干部教育</v>
          </cell>
          <cell r="C126">
            <v>2294883.65</v>
          </cell>
          <cell r="D126">
            <v>229</v>
          </cell>
        </row>
        <row r="127">
          <cell r="A127">
            <v>20509</v>
          </cell>
          <cell r="B127" t="str">
            <v>教育费附加安排的支出</v>
          </cell>
          <cell r="C127">
            <v>6369700</v>
          </cell>
        </row>
        <row r="128">
          <cell r="A128">
            <v>2050999</v>
          </cell>
          <cell r="B128" t="str">
            <v>其他教育费附加安排的支出</v>
          </cell>
          <cell r="C128">
            <v>6369700</v>
          </cell>
          <cell r="D128">
            <v>637</v>
          </cell>
        </row>
        <row r="129">
          <cell r="A129">
            <v>20599</v>
          </cell>
          <cell r="B129" t="str">
            <v>其他教育支出</v>
          </cell>
          <cell r="C129">
            <v>700000</v>
          </cell>
        </row>
        <row r="130">
          <cell r="A130">
            <v>2059999</v>
          </cell>
          <cell r="B130" t="str">
            <v>其他教育支出</v>
          </cell>
          <cell r="C130">
            <v>700000</v>
          </cell>
          <cell r="D130">
            <v>70</v>
          </cell>
        </row>
        <row r="131">
          <cell r="A131">
            <v>206</v>
          </cell>
          <cell r="B131" t="str">
            <v>科学技术支出</v>
          </cell>
          <cell r="C131">
            <v>4737982.28</v>
          </cell>
        </row>
        <row r="132">
          <cell r="A132">
            <v>20601</v>
          </cell>
          <cell r="B132" t="str">
            <v>科学技术管理事务</v>
          </cell>
          <cell r="C132">
            <v>396924.26</v>
          </cell>
        </row>
        <row r="133">
          <cell r="A133">
            <v>2060101</v>
          </cell>
          <cell r="B133" t="str">
            <v>行政运行</v>
          </cell>
          <cell r="C133">
            <v>296924.26</v>
          </cell>
          <cell r="D133">
            <v>30</v>
          </cell>
        </row>
        <row r="134">
          <cell r="A134">
            <v>2060199</v>
          </cell>
          <cell r="B134" t="str">
            <v>其他科学技术管理事务支出</v>
          </cell>
          <cell r="C134">
            <v>100000</v>
          </cell>
          <cell r="D134">
            <v>10</v>
          </cell>
        </row>
        <row r="135">
          <cell r="A135">
            <v>20604</v>
          </cell>
          <cell r="B135" t="str">
            <v>技术研究与开发</v>
          </cell>
          <cell r="C135">
            <v>1960000</v>
          </cell>
        </row>
        <row r="136">
          <cell r="A136">
            <v>2060499</v>
          </cell>
          <cell r="B136" t="str">
            <v>其他技术研究与开发支出</v>
          </cell>
          <cell r="C136">
            <v>1960000</v>
          </cell>
          <cell r="D136">
            <v>196</v>
          </cell>
        </row>
        <row r="137">
          <cell r="A137">
            <v>20607</v>
          </cell>
          <cell r="B137" t="str">
            <v>科学技术普及</v>
          </cell>
          <cell r="C137">
            <v>2381058.02</v>
          </cell>
        </row>
        <row r="138">
          <cell r="A138">
            <v>2060701</v>
          </cell>
          <cell r="B138" t="str">
            <v>机构运行</v>
          </cell>
          <cell r="C138">
            <v>1661058.02</v>
          </cell>
          <cell r="D138">
            <v>166</v>
          </cell>
        </row>
        <row r="139">
          <cell r="A139">
            <v>2060702</v>
          </cell>
          <cell r="B139" t="str">
            <v>科普活动</v>
          </cell>
          <cell r="C139">
            <v>720000</v>
          </cell>
          <cell r="D139">
            <v>72</v>
          </cell>
        </row>
        <row r="140">
          <cell r="A140">
            <v>207</v>
          </cell>
          <cell r="B140" t="str">
            <v>文化旅游体育与传媒支出</v>
          </cell>
          <cell r="C140">
            <v>25286019.49</v>
          </cell>
        </row>
        <row r="141">
          <cell r="A141">
            <v>20701</v>
          </cell>
          <cell r="B141" t="str">
            <v>文化和旅游</v>
          </cell>
          <cell r="C141">
            <v>23522223.39</v>
          </cell>
        </row>
        <row r="142">
          <cell r="A142">
            <v>2070101</v>
          </cell>
          <cell r="B142" t="str">
            <v>行政运行</v>
          </cell>
          <cell r="C142">
            <v>4717461.46</v>
          </cell>
          <cell r="D142">
            <v>472</v>
          </cell>
        </row>
        <row r="143">
          <cell r="A143">
            <v>2070102</v>
          </cell>
          <cell r="B143" t="str">
            <v>一般行政管理事务</v>
          </cell>
          <cell r="C143">
            <v>15900000</v>
          </cell>
          <cell r="D143">
            <v>1590</v>
          </cell>
        </row>
        <row r="144">
          <cell r="A144">
            <v>2070108</v>
          </cell>
          <cell r="B144" t="str">
            <v>文化活动</v>
          </cell>
          <cell r="C144">
            <v>500000</v>
          </cell>
          <cell r="D144">
            <v>50</v>
          </cell>
        </row>
        <row r="145">
          <cell r="A145">
            <v>2070109</v>
          </cell>
          <cell r="B145" t="str">
            <v>群众文化</v>
          </cell>
          <cell r="C145">
            <v>466118.53</v>
          </cell>
          <cell r="D145">
            <v>47</v>
          </cell>
        </row>
        <row r="146">
          <cell r="A146">
            <v>2070111</v>
          </cell>
          <cell r="B146" t="str">
            <v>文化创作与保护</v>
          </cell>
          <cell r="C146">
            <v>98000</v>
          </cell>
          <cell r="D146">
            <v>10</v>
          </cell>
        </row>
        <row r="147">
          <cell r="A147">
            <v>2070199</v>
          </cell>
          <cell r="B147" t="str">
            <v>其他文化和旅游支出</v>
          </cell>
          <cell r="C147">
            <v>1840643.4</v>
          </cell>
          <cell r="D147">
            <v>184</v>
          </cell>
        </row>
        <row r="148">
          <cell r="A148">
            <v>20702</v>
          </cell>
          <cell r="B148" t="str">
            <v>文物</v>
          </cell>
          <cell r="C148">
            <v>515746</v>
          </cell>
        </row>
        <row r="149">
          <cell r="A149">
            <v>2070204</v>
          </cell>
          <cell r="B149" t="str">
            <v>文物保护</v>
          </cell>
          <cell r="C149">
            <v>515746</v>
          </cell>
          <cell r="D149">
            <v>52</v>
          </cell>
        </row>
        <row r="150">
          <cell r="A150">
            <v>20799</v>
          </cell>
          <cell r="B150" t="str">
            <v>其他文化旅游体育与传媒支出</v>
          </cell>
          <cell r="C150">
            <v>1248050.1</v>
          </cell>
        </row>
        <row r="151">
          <cell r="A151">
            <v>2079999</v>
          </cell>
          <cell r="B151" t="str">
            <v>其他文化旅游体育与传媒支出</v>
          </cell>
          <cell r="C151">
            <v>1248050.1</v>
          </cell>
          <cell r="D151">
            <v>125</v>
          </cell>
        </row>
        <row r="152">
          <cell r="A152">
            <v>208</v>
          </cell>
          <cell r="B152" t="str">
            <v>社会保障和就业支出</v>
          </cell>
          <cell r="C152">
            <v>451015593.72</v>
          </cell>
        </row>
        <row r="153">
          <cell r="A153">
            <v>20801</v>
          </cell>
          <cell r="B153" t="str">
            <v>人力资源和社会保障管理事务</v>
          </cell>
          <cell r="C153">
            <v>7104276.22</v>
          </cell>
        </row>
        <row r="154">
          <cell r="A154">
            <v>2080101</v>
          </cell>
          <cell r="B154" t="str">
            <v>行政运行</v>
          </cell>
          <cell r="C154">
            <v>6790876.22</v>
          </cell>
          <cell r="D154">
            <v>679</v>
          </cell>
        </row>
        <row r="155">
          <cell r="A155">
            <v>2080199</v>
          </cell>
          <cell r="B155" t="str">
            <v>其他人力资源和社会保障管理事务支出</v>
          </cell>
          <cell r="C155">
            <v>313400</v>
          </cell>
          <cell r="D155">
            <v>31</v>
          </cell>
        </row>
        <row r="156">
          <cell r="A156">
            <v>20802</v>
          </cell>
          <cell r="B156" t="str">
            <v>民政管理事务</v>
          </cell>
          <cell r="C156">
            <v>3212154.14</v>
          </cell>
        </row>
        <row r="157">
          <cell r="A157">
            <v>2080201</v>
          </cell>
          <cell r="B157" t="str">
            <v>行政运行</v>
          </cell>
          <cell r="C157">
            <v>3027154.14</v>
          </cell>
          <cell r="D157">
            <v>303</v>
          </cell>
        </row>
        <row r="158">
          <cell r="A158">
            <v>2080209</v>
          </cell>
          <cell r="B158" t="str">
            <v>老龄事务</v>
          </cell>
          <cell r="C158">
            <v>100000</v>
          </cell>
          <cell r="D158">
            <v>10</v>
          </cell>
        </row>
        <row r="159">
          <cell r="A159">
            <v>2080299</v>
          </cell>
          <cell r="B159" t="str">
            <v>其他民政管理事务支出</v>
          </cell>
          <cell r="C159">
            <v>85000</v>
          </cell>
          <cell r="D159">
            <v>9</v>
          </cell>
        </row>
        <row r="160">
          <cell r="A160">
            <v>20805</v>
          </cell>
          <cell r="B160" t="str">
            <v>行政事业单位养老支出</v>
          </cell>
          <cell r="C160">
            <v>232289224.56</v>
          </cell>
        </row>
        <row r="161">
          <cell r="A161">
            <v>2080501</v>
          </cell>
          <cell r="B161" t="str">
            <v>行政单位离退休</v>
          </cell>
          <cell r="C161">
            <v>20132658.56</v>
          </cell>
          <cell r="D161">
            <v>2013</v>
          </cell>
        </row>
        <row r="162">
          <cell r="A162">
            <v>2080502</v>
          </cell>
          <cell r="B162" t="str">
            <v>事业单位离退休</v>
          </cell>
          <cell r="C162">
            <v>51087990.88</v>
          </cell>
          <cell r="D162">
            <v>5109</v>
          </cell>
        </row>
        <row r="163">
          <cell r="A163">
            <v>2080505</v>
          </cell>
          <cell r="B163" t="str">
            <v>机关事业单位基本养老保险缴费支出</v>
          </cell>
          <cell r="C163">
            <v>114012968.55</v>
          </cell>
          <cell r="D163">
            <v>11401</v>
          </cell>
        </row>
        <row r="164">
          <cell r="A164">
            <v>2080506</v>
          </cell>
          <cell r="B164" t="str">
            <v>机关事业单位职业年金缴费支出</v>
          </cell>
          <cell r="C164">
            <v>25056818.57</v>
          </cell>
          <cell r="D164">
            <v>2506</v>
          </cell>
        </row>
        <row r="165">
          <cell r="A165">
            <v>2080507</v>
          </cell>
          <cell r="B165" t="str">
            <v>对机关事业单位基本养老保险基金的补助</v>
          </cell>
          <cell r="C165">
            <v>19939300</v>
          </cell>
          <cell r="D165">
            <v>1994</v>
          </cell>
        </row>
        <row r="166">
          <cell r="A166">
            <v>2080599</v>
          </cell>
          <cell r="B166" t="str">
            <v>其他行政事业单位养老支出</v>
          </cell>
          <cell r="C166">
            <v>2059488</v>
          </cell>
          <cell r="D166">
            <v>206</v>
          </cell>
        </row>
        <row r="167">
          <cell r="A167">
            <v>20807</v>
          </cell>
          <cell r="B167" t="str">
            <v>就业补助</v>
          </cell>
          <cell r="C167">
            <v>3859600</v>
          </cell>
        </row>
        <row r="168">
          <cell r="A168">
            <v>2080705</v>
          </cell>
          <cell r="B168" t="str">
            <v>公益性岗位补贴</v>
          </cell>
          <cell r="C168">
            <v>2396600</v>
          </cell>
          <cell r="D168">
            <v>240</v>
          </cell>
        </row>
        <row r="169">
          <cell r="A169">
            <v>2080711</v>
          </cell>
          <cell r="B169" t="str">
            <v>就业见习补贴</v>
          </cell>
          <cell r="C169">
            <v>30000</v>
          </cell>
          <cell r="D169">
            <v>3</v>
          </cell>
        </row>
        <row r="170">
          <cell r="A170">
            <v>2080799</v>
          </cell>
          <cell r="B170" t="str">
            <v>其他就业补助支出</v>
          </cell>
          <cell r="C170">
            <v>1433000</v>
          </cell>
          <cell r="D170">
            <v>143</v>
          </cell>
        </row>
        <row r="171">
          <cell r="A171">
            <v>20808</v>
          </cell>
          <cell r="B171" t="str">
            <v>抚恤</v>
          </cell>
          <cell r="C171">
            <v>27790209.32</v>
          </cell>
        </row>
        <row r="172">
          <cell r="A172">
            <v>2080801</v>
          </cell>
          <cell r="B172" t="str">
            <v>死亡抚恤</v>
          </cell>
          <cell r="C172">
            <v>5871963.04</v>
          </cell>
          <cell r="D172">
            <v>587</v>
          </cell>
        </row>
        <row r="173">
          <cell r="A173">
            <v>2080803</v>
          </cell>
          <cell r="B173" t="str">
            <v>在乡复员、退伍军人生活补助</v>
          </cell>
          <cell r="C173">
            <v>1080</v>
          </cell>
          <cell r="D173">
            <v>0</v>
          </cell>
        </row>
        <row r="174">
          <cell r="A174">
            <v>2080805</v>
          </cell>
          <cell r="B174" t="str">
            <v>义务兵优待</v>
          </cell>
          <cell r="C174">
            <v>2049853.4</v>
          </cell>
          <cell r="D174">
            <v>205</v>
          </cell>
        </row>
        <row r="175">
          <cell r="A175">
            <v>2080808</v>
          </cell>
          <cell r="B175" t="str">
            <v>褒扬纪念</v>
          </cell>
          <cell r="C175">
            <v>50000</v>
          </cell>
          <cell r="D175">
            <v>5</v>
          </cell>
        </row>
        <row r="176">
          <cell r="A176">
            <v>2080899</v>
          </cell>
          <cell r="B176" t="str">
            <v>其他优抚支出</v>
          </cell>
          <cell r="C176">
            <v>19817312.88</v>
          </cell>
          <cell r="D176">
            <v>1982</v>
          </cell>
        </row>
        <row r="177">
          <cell r="A177">
            <v>20809</v>
          </cell>
          <cell r="B177" t="str">
            <v>退役安置</v>
          </cell>
          <cell r="C177">
            <v>4314803.96</v>
          </cell>
        </row>
        <row r="178">
          <cell r="A178">
            <v>2080901</v>
          </cell>
          <cell r="B178" t="str">
            <v>退役士兵安置</v>
          </cell>
          <cell r="C178">
            <v>2245330.09</v>
          </cell>
          <cell r="D178">
            <v>225</v>
          </cell>
        </row>
        <row r="179">
          <cell r="A179">
            <v>2080902</v>
          </cell>
          <cell r="B179" t="str">
            <v>军队移交政府的离退休人员安置</v>
          </cell>
          <cell r="C179">
            <v>1401814.4</v>
          </cell>
          <cell r="D179">
            <v>140</v>
          </cell>
        </row>
        <row r="180">
          <cell r="A180">
            <v>2080904</v>
          </cell>
          <cell r="B180" t="str">
            <v>退役士兵管理教育</v>
          </cell>
          <cell r="C180">
            <v>203360</v>
          </cell>
          <cell r="D180">
            <v>20</v>
          </cell>
        </row>
        <row r="181">
          <cell r="A181">
            <v>2080905</v>
          </cell>
          <cell r="B181" t="str">
            <v>军队转业干部安置</v>
          </cell>
          <cell r="C181">
            <v>60546.95</v>
          </cell>
          <cell r="D181">
            <v>6</v>
          </cell>
        </row>
        <row r="182">
          <cell r="A182">
            <v>2080999</v>
          </cell>
          <cell r="B182" t="str">
            <v>其他退役安置支出</v>
          </cell>
          <cell r="C182">
            <v>403752.52</v>
          </cell>
          <cell r="D182">
            <v>40</v>
          </cell>
        </row>
        <row r="183">
          <cell r="A183">
            <v>20810</v>
          </cell>
          <cell r="B183" t="str">
            <v>社会福利</v>
          </cell>
          <cell r="C183">
            <v>14326078.5</v>
          </cell>
        </row>
        <row r="184">
          <cell r="A184">
            <v>2081001</v>
          </cell>
          <cell r="B184" t="str">
            <v>儿童福利</v>
          </cell>
          <cell r="C184">
            <v>1328441.28</v>
          </cell>
          <cell r="D184">
            <v>133</v>
          </cell>
        </row>
        <row r="185">
          <cell r="A185">
            <v>2081002</v>
          </cell>
          <cell r="B185" t="str">
            <v>老年福利</v>
          </cell>
          <cell r="C185">
            <v>8295237.22</v>
          </cell>
          <cell r="D185">
            <v>830</v>
          </cell>
        </row>
        <row r="186">
          <cell r="A186">
            <v>2081004</v>
          </cell>
          <cell r="B186" t="str">
            <v>殡葬</v>
          </cell>
          <cell r="C186">
            <v>3168200</v>
          </cell>
          <cell r="D186">
            <v>317</v>
          </cell>
        </row>
        <row r="187">
          <cell r="A187">
            <v>2081006</v>
          </cell>
          <cell r="B187" t="str">
            <v>养老服务</v>
          </cell>
          <cell r="C187">
            <v>260000</v>
          </cell>
          <cell r="D187">
            <v>26</v>
          </cell>
        </row>
        <row r="188">
          <cell r="A188">
            <v>2081099</v>
          </cell>
          <cell r="B188" t="str">
            <v>其他社会福利支出</v>
          </cell>
          <cell r="C188">
            <v>1274200</v>
          </cell>
          <cell r="D188">
            <v>127</v>
          </cell>
        </row>
        <row r="189">
          <cell r="A189">
            <v>20811</v>
          </cell>
          <cell r="B189" t="str">
            <v>残疾人事业</v>
          </cell>
          <cell r="C189">
            <v>21485019.59</v>
          </cell>
        </row>
        <row r="190">
          <cell r="A190">
            <v>2081101</v>
          </cell>
          <cell r="B190" t="str">
            <v>行政运行</v>
          </cell>
          <cell r="C190">
            <v>1680779.59</v>
          </cell>
          <cell r="D190">
            <v>168</v>
          </cell>
        </row>
        <row r="191">
          <cell r="A191">
            <v>2081104</v>
          </cell>
          <cell r="B191" t="str">
            <v>残疾人康复</v>
          </cell>
          <cell r="C191">
            <v>60000</v>
          </cell>
          <cell r="D191">
            <v>6</v>
          </cell>
        </row>
        <row r="192">
          <cell r="A192">
            <v>2081105</v>
          </cell>
          <cell r="B192" t="str">
            <v>残疾人就业</v>
          </cell>
          <cell r="C192">
            <v>6352240</v>
          </cell>
          <cell r="D192">
            <v>635</v>
          </cell>
        </row>
        <row r="193">
          <cell r="A193">
            <v>2081107</v>
          </cell>
          <cell r="B193" t="str">
            <v>残疾人生活和护理补贴</v>
          </cell>
          <cell r="C193">
            <v>13392000</v>
          </cell>
          <cell r="D193">
            <v>1339</v>
          </cell>
        </row>
        <row r="194">
          <cell r="A194">
            <v>20816</v>
          </cell>
          <cell r="B194" t="str">
            <v>红十字事业</v>
          </cell>
          <cell r="C194">
            <v>553527.78</v>
          </cell>
        </row>
        <row r="195">
          <cell r="A195">
            <v>2081601</v>
          </cell>
          <cell r="B195" t="str">
            <v>行政运行</v>
          </cell>
          <cell r="C195">
            <v>443527.78</v>
          </cell>
          <cell r="D195">
            <v>44</v>
          </cell>
        </row>
        <row r="196">
          <cell r="A196">
            <v>2081699</v>
          </cell>
          <cell r="B196" t="str">
            <v>其他红十字事业支出</v>
          </cell>
          <cell r="C196">
            <v>110000</v>
          </cell>
          <cell r="D196">
            <v>11</v>
          </cell>
        </row>
        <row r="197">
          <cell r="A197">
            <v>20819</v>
          </cell>
          <cell r="B197" t="str">
            <v>最低生活保障</v>
          </cell>
          <cell r="C197">
            <v>101993997.07</v>
          </cell>
        </row>
        <row r="198">
          <cell r="A198">
            <v>2081901</v>
          </cell>
          <cell r="B198" t="str">
            <v>城市最低生活保障金支出</v>
          </cell>
          <cell r="C198">
            <v>17366939.11</v>
          </cell>
          <cell r="D198">
            <v>1737</v>
          </cell>
        </row>
        <row r="199">
          <cell r="A199">
            <v>2081902</v>
          </cell>
          <cell r="B199" t="str">
            <v>农村最低生活保障金支出</v>
          </cell>
          <cell r="C199">
            <v>84627057.96</v>
          </cell>
          <cell r="D199">
            <v>8463</v>
          </cell>
        </row>
        <row r="200">
          <cell r="A200">
            <v>20820</v>
          </cell>
          <cell r="B200" t="str">
            <v>临时救助</v>
          </cell>
          <cell r="C200">
            <v>6440000</v>
          </cell>
        </row>
        <row r="201">
          <cell r="A201">
            <v>2082001</v>
          </cell>
          <cell r="B201" t="str">
            <v>临时救助支出</v>
          </cell>
          <cell r="C201">
            <v>6400000</v>
          </cell>
          <cell r="D201">
            <v>640</v>
          </cell>
        </row>
        <row r="202">
          <cell r="A202">
            <v>2082002</v>
          </cell>
          <cell r="B202" t="str">
            <v>流浪乞讨人员救助支出</v>
          </cell>
          <cell r="C202">
            <v>40000</v>
          </cell>
          <cell r="D202">
            <v>4</v>
          </cell>
        </row>
        <row r="203">
          <cell r="A203">
            <v>20821</v>
          </cell>
          <cell r="B203" t="str">
            <v>特困人员救助供养</v>
          </cell>
          <cell r="C203">
            <v>16026811.35</v>
          </cell>
        </row>
        <row r="204">
          <cell r="A204">
            <v>2082101</v>
          </cell>
          <cell r="B204" t="str">
            <v>城市特困人员救助供养支出</v>
          </cell>
          <cell r="C204">
            <v>3662501.69</v>
          </cell>
          <cell r="D204">
            <v>366</v>
          </cell>
        </row>
        <row r="205">
          <cell r="A205">
            <v>2082102</v>
          </cell>
          <cell r="B205" t="str">
            <v>农村特困人员救助供养支出</v>
          </cell>
          <cell r="C205">
            <v>12364309.66</v>
          </cell>
          <cell r="D205">
            <v>1236</v>
          </cell>
        </row>
        <row r="206">
          <cell r="A206">
            <v>20825</v>
          </cell>
          <cell r="B206" t="str">
            <v>其他生活救助</v>
          </cell>
          <cell r="C206">
            <v>54090</v>
          </cell>
        </row>
        <row r="207">
          <cell r="A207">
            <v>2082502</v>
          </cell>
          <cell r="B207" t="str">
            <v>其他农村生活救助</v>
          </cell>
          <cell r="C207">
            <v>54090</v>
          </cell>
          <cell r="D207">
            <v>5</v>
          </cell>
        </row>
        <row r="208">
          <cell r="A208">
            <v>20826</v>
          </cell>
          <cell r="B208" t="str">
            <v>财政对基本养老保险基金的补助</v>
          </cell>
          <cell r="C208">
            <v>7165474.5</v>
          </cell>
        </row>
        <row r="209">
          <cell r="A209">
            <v>2082602</v>
          </cell>
          <cell r="B209" t="str">
            <v>财政对城乡居民基本养老保险基金的补助</v>
          </cell>
          <cell r="C209">
            <v>7165474.5</v>
          </cell>
          <cell r="D209">
            <v>717</v>
          </cell>
        </row>
        <row r="210">
          <cell r="A210">
            <v>20828</v>
          </cell>
          <cell r="B210" t="str">
            <v>退役军人管理事务</v>
          </cell>
          <cell r="C210">
            <v>3715426.73</v>
          </cell>
        </row>
        <row r="211">
          <cell r="A211">
            <v>2082801</v>
          </cell>
          <cell r="B211" t="str">
            <v>行政运行</v>
          </cell>
          <cell r="C211">
            <v>2377426.73</v>
          </cell>
          <cell r="D211">
            <v>238</v>
          </cell>
        </row>
        <row r="212">
          <cell r="A212">
            <v>2082804</v>
          </cell>
          <cell r="B212" t="str">
            <v>拥军优属</v>
          </cell>
          <cell r="C212">
            <v>1118000</v>
          </cell>
          <cell r="D212">
            <v>112</v>
          </cell>
        </row>
        <row r="213">
          <cell r="A213">
            <v>2082899</v>
          </cell>
          <cell r="B213" t="str">
            <v>其他退役军人事务管理支出</v>
          </cell>
          <cell r="C213">
            <v>220000</v>
          </cell>
          <cell r="D213">
            <v>22</v>
          </cell>
        </row>
        <row r="214">
          <cell r="A214">
            <v>20830</v>
          </cell>
          <cell r="B214" t="str">
            <v>财政代缴社会保险费支出</v>
          </cell>
          <cell r="C214">
            <v>684900</v>
          </cell>
        </row>
        <row r="215">
          <cell r="A215">
            <v>2083001</v>
          </cell>
          <cell r="B215" t="str">
            <v>财政代缴城乡居民基本养老保险费支出</v>
          </cell>
          <cell r="C215">
            <v>684900</v>
          </cell>
          <cell r="D215">
            <v>68</v>
          </cell>
        </row>
        <row r="216">
          <cell r="A216">
            <v>210</v>
          </cell>
          <cell r="B216" t="str">
            <v>卫生健康支出</v>
          </cell>
          <cell r="C216">
            <v>250008493.57</v>
          </cell>
        </row>
        <row r="217">
          <cell r="A217">
            <v>21001</v>
          </cell>
          <cell r="B217" t="str">
            <v>卫生健康管理事务</v>
          </cell>
          <cell r="C217">
            <v>4203223.73</v>
          </cell>
        </row>
        <row r="218">
          <cell r="A218">
            <v>2100101</v>
          </cell>
          <cell r="B218" t="str">
            <v>行政运行</v>
          </cell>
          <cell r="C218">
            <v>4203223.73</v>
          </cell>
          <cell r="D218">
            <v>420</v>
          </cell>
        </row>
        <row r="219">
          <cell r="A219">
            <v>21002</v>
          </cell>
          <cell r="B219" t="str">
            <v>公立医院</v>
          </cell>
          <cell r="C219">
            <v>40383466.7</v>
          </cell>
        </row>
        <row r="220">
          <cell r="A220">
            <v>2100201</v>
          </cell>
          <cell r="B220" t="str">
            <v>综合医院</v>
          </cell>
          <cell r="C220">
            <v>34777788.42</v>
          </cell>
          <cell r="D220">
            <v>3478</v>
          </cell>
        </row>
        <row r="221">
          <cell r="A221">
            <v>2100202</v>
          </cell>
          <cell r="B221" t="str">
            <v>中医（民族）医院</v>
          </cell>
          <cell r="C221">
            <v>3745678.28</v>
          </cell>
          <cell r="D221">
            <v>375</v>
          </cell>
        </row>
        <row r="222">
          <cell r="A222">
            <v>2100299</v>
          </cell>
          <cell r="B222" t="str">
            <v>其他公立医院支出</v>
          </cell>
          <cell r="C222">
            <v>1860000</v>
          </cell>
          <cell r="D222">
            <v>186</v>
          </cell>
        </row>
        <row r="223">
          <cell r="A223">
            <v>21003</v>
          </cell>
          <cell r="B223" t="str">
            <v>基层医疗卫生机构</v>
          </cell>
          <cell r="C223">
            <v>51131665.77</v>
          </cell>
        </row>
        <row r="224">
          <cell r="A224">
            <v>2100302</v>
          </cell>
          <cell r="B224" t="str">
            <v>乡镇卫生院</v>
          </cell>
          <cell r="C224">
            <v>41472465.77</v>
          </cell>
          <cell r="D224">
            <v>4147</v>
          </cell>
        </row>
        <row r="225">
          <cell r="A225">
            <v>2100399</v>
          </cell>
          <cell r="B225" t="str">
            <v>其他基层医疗卫生机构支出</v>
          </cell>
          <cell r="C225">
            <v>9659200</v>
          </cell>
          <cell r="D225">
            <v>966</v>
          </cell>
        </row>
        <row r="226">
          <cell r="A226">
            <v>21004</v>
          </cell>
          <cell r="B226" t="str">
            <v>公共卫生</v>
          </cell>
          <cell r="C226">
            <v>75632386.81</v>
          </cell>
        </row>
        <row r="227">
          <cell r="A227">
            <v>2100401</v>
          </cell>
          <cell r="B227" t="str">
            <v>疾病预防控制机构</v>
          </cell>
          <cell r="C227">
            <v>5617206</v>
          </cell>
          <cell r="D227">
            <v>562</v>
          </cell>
        </row>
        <row r="228">
          <cell r="A228">
            <v>2100403</v>
          </cell>
          <cell r="B228" t="str">
            <v>妇幼保健机构</v>
          </cell>
          <cell r="C228">
            <v>5851081.81</v>
          </cell>
          <cell r="D228">
            <v>585</v>
          </cell>
        </row>
        <row r="229">
          <cell r="A229">
            <v>2100408</v>
          </cell>
          <cell r="B229" t="str">
            <v>基本公共卫生服务</v>
          </cell>
          <cell r="C229">
            <v>58339023</v>
          </cell>
          <cell r="D229">
            <v>5834</v>
          </cell>
        </row>
        <row r="230">
          <cell r="A230">
            <v>2100409</v>
          </cell>
          <cell r="B230" t="str">
            <v>重大公共卫生服务</v>
          </cell>
          <cell r="C230">
            <v>3229600</v>
          </cell>
          <cell r="D230">
            <v>323</v>
          </cell>
        </row>
        <row r="231">
          <cell r="A231">
            <v>2100410</v>
          </cell>
          <cell r="B231" t="str">
            <v>突发公共卫生事件应急处置</v>
          </cell>
          <cell r="C231">
            <v>2592676</v>
          </cell>
          <cell r="D231">
            <v>259</v>
          </cell>
        </row>
        <row r="232">
          <cell r="A232">
            <v>2100499</v>
          </cell>
          <cell r="B232" t="str">
            <v>其他公共卫生支出</v>
          </cell>
          <cell r="C232">
            <v>2800</v>
          </cell>
          <cell r="D232">
            <v>0</v>
          </cell>
        </row>
        <row r="233">
          <cell r="A233">
            <v>21007</v>
          </cell>
          <cell r="B233" t="str">
            <v>计划生育事务</v>
          </cell>
          <cell r="C233">
            <v>6227456</v>
          </cell>
        </row>
        <row r="234">
          <cell r="A234">
            <v>2100799</v>
          </cell>
          <cell r="B234" t="str">
            <v>其他计划生育事务支出</v>
          </cell>
          <cell r="C234">
            <v>6227456</v>
          </cell>
          <cell r="D234">
            <v>623</v>
          </cell>
        </row>
        <row r="235">
          <cell r="A235">
            <v>21011</v>
          </cell>
          <cell r="B235" t="str">
            <v>行政事业单位医疗</v>
          </cell>
          <cell r="C235">
            <v>59699024.8</v>
          </cell>
        </row>
        <row r="236">
          <cell r="A236">
            <v>2101101</v>
          </cell>
          <cell r="B236" t="str">
            <v>行政单位医疗</v>
          </cell>
          <cell r="C236">
            <v>11883192.53</v>
          </cell>
          <cell r="D236">
            <v>1188</v>
          </cell>
        </row>
        <row r="237">
          <cell r="A237">
            <v>2101102</v>
          </cell>
          <cell r="B237" t="str">
            <v>事业单位医疗</v>
          </cell>
          <cell r="C237">
            <v>43491520.41</v>
          </cell>
          <cell r="D237">
            <v>4349</v>
          </cell>
        </row>
        <row r="238">
          <cell r="A238">
            <v>2101199</v>
          </cell>
          <cell r="B238" t="str">
            <v>其他行政事业单位医疗支出</v>
          </cell>
          <cell r="C238">
            <v>4324311.86</v>
          </cell>
          <cell r="D238">
            <v>432</v>
          </cell>
        </row>
        <row r="239">
          <cell r="A239">
            <v>21012</v>
          </cell>
          <cell r="B239" t="str">
            <v>财政对基本医疗保险基金的补助</v>
          </cell>
          <cell r="C239">
            <v>7417494</v>
          </cell>
        </row>
        <row r="240">
          <cell r="A240">
            <v>2101202</v>
          </cell>
          <cell r="B240" t="str">
            <v>财政对城乡居民基本医疗保险基金的补助</v>
          </cell>
          <cell r="C240">
            <v>7417494</v>
          </cell>
          <cell r="D240">
            <v>742</v>
          </cell>
        </row>
        <row r="241">
          <cell r="A241">
            <v>21013</v>
          </cell>
          <cell r="B241" t="str">
            <v>医疗救助</v>
          </cell>
          <cell r="C241">
            <v>50000</v>
          </cell>
        </row>
        <row r="242">
          <cell r="A242">
            <v>2101302</v>
          </cell>
          <cell r="B242" t="str">
            <v>疾病应急救助</v>
          </cell>
          <cell r="C242">
            <v>50000</v>
          </cell>
          <cell r="D242">
            <v>5</v>
          </cell>
        </row>
        <row r="243">
          <cell r="A243">
            <v>21014</v>
          </cell>
          <cell r="B243" t="str">
            <v>优抚对象医疗</v>
          </cell>
          <cell r="C243">
            <v>170456.6</v>
          </cell>
        </row>
        <row r="244">
          <cell r="A244">
            <v>2101401</v>
          </cell>
          <cell r="B244" t="str">
            <v>优抚对象医疗补助</v>
          </cell>
          <cell r="C244">
            <v>170456.6</v>
          </cell>
          <cell r="D244">
            <v>17</v>
          </cell>
        </row>
        <row r="245">
          <cell r="A245">
            <v>21015</v>
          </cell>
          <cell r="B245" t="str">
            <v>医疗保障管理事务</v>
          </cell>
          <cell r="C245">
            <v>2999719.16</v>
          </cell>
        </row>
        <row r="246">
          <cell r="A246">
            <v>2101501</v>
          </cell>
          <cell r="B246" t="str">
            <v>行政运行</v>
          </cell>
          <cell r="C246">
            <v>2904007.16</v>
          </cell>
          <cell r="D246">
            <v>290</v>
          </cell>
        </row>
        <row r="247">
          <cell r="A247">
            <v>2101505</v>
          </cell>
          <cell r="B247" t="str">
            <v>医疗保障政策管理</v>
          </cell>
          <cell r="C247">
            <v>50000</v>
          </cell>
          <cell r="D247">
            <v>5</v>
          </cell>
        </row>
        <row r="248">
          <cell r="A248">
            <v>2101599</v>
          </cell>
          <cell r="B248" t="str">
            <v>其他医疗保障管理事务支出</v>
          </cell>
          <cell r="C248">
            <v>45712</v>
          </cell>
          <cell r="D248">
            <v>5</v>
          </cell>
        </row>
        <row r="249">
          <cell r="A249">
            <v>21099</v>
          </cell>
          <cell r="B249" t="str">
            <v>其他卫生健康支出</v>
          </cell>
          <cell r="C249">
            <v>2093600</v>
          </cell>
        </row>
        <row r="250">
          <cell r="A250">
            <v>2109999</v>
          </cell>
          <cell r="B250" t="str">
            <v>其他卫生健康支出</v>
          </cell>
          <cell r="C250">
            <v>2093600</v>
          </cell>
          <cell r="D250">
            <v>209</v>
          </cell>
        </row>
        <row r="251">
          <cell r="A251">
            <v>211</v>
          </cell>
          <cell r="B251" t="str">
            <v>节能环保支出</v>
          </cell>
          <cell r="C251">
            <v>26399500</v>
          </cell>
        </row>
        <row r="252">
          <cell r="A252">
            <v>21101</v>
          </cell>
          <cell r="B252" t="str">
            <v>环境保护管理事务</v>
          </cell>
          <cell r="C252">
            <v>60000</v>
          </cell>
        </row>
        <row r="253">
          <cell r="A253">
            <v>2110199</v>
          </cell>
          <cell r="B253" t="str">
            <v>其他环境保护管理事务支出</v>
          </cell>
          <cell r="C253">
            <v>60000</v>
          </cell>
          <cell r="D253">
            <v>6</v>
          </cell>
        </row>
        <row r="254">
          <cell r="A254">
            <v>21103</v>
          </cell>
          <cell r="B254" t="str">
            <v>污染防治</v>
          </cell>
          <cell r="C254">
            <v>3000000</v>
          </cell>
        </row>
        <row r="255">
          <cell r="A255">
            <v>2110302</v>
          </cell>
          <cell r="B255" t="str">
            <v>水体</v>
          </cell>
          <cell r="C255">
            <v>3000000</v>
          </cell>
          <cell r="D255">
            <v>300</v>
          </cell>
        </row>
        <row r="256">
          <cell r="A256">
            <v>21104</v>
          </cell>
          <cell r="B256" t="str">
            <v>自然生态保护</v>
          </cell>
          <cell r="C256">
            <v>2185100</v>
          </cell>
        </row>
        <row r="257">
          <cell r="A257">
            <v>2110401</v>
          </cell>
          <cell r="B257" t="str">
            <v>生态保护</v>
          </cell>
          <cell r="C257">
            <v>2185100</v>
          </cell>
          <cell r="D257">
            <v>219</v>
          </cell>
        </row>
        <row r="258">
          <cell r="A258">
            <v>21105</v>
          </cell>
          <cell r="B258" t="str">
            <v>森林保护修护</v>
          </cell>
          <cell r="C258">
            <v>21024400</v>
          </cell>
        </row>
        <row r="259">
          <cell r="A259">
            <v>2110507</v>
          </cell>
          <cell r="B259" t="str">
            <v>停伐补助</v>
          </cell>
          <cell r="C259">
            <v>20539600</v>
          </cell>
          <cell r="D259">
            <v>2054</v>
          </cell>
        </row>
        <row r="260">
          <cell r="A260">
            <v>2110599</v>
          </cell>
          <cell r="B260" t="str">
            <v>其他森林保护修复支出</v>
          </cell>
          <cell r="C260">
            <v>484800</v>
          </cell>
          <cell r="D260">
            <v>48</v>
          </cell>
        </row>
        <row r="261">
          <cell r="A261">
            <v>21111</v>
          </cell>
          <cell r="B261" t="str">
            <v>污染减排</v>
          </cell>
          <cell r="C261">
            <v>40000</v>
          </cell>
        </row>
        <row r="262">
          <cell r="A262">
            <v>2111101</v>
          </cell>
          <cell r="B262" t="str">
            <v>生态环境监测与信息</v>
          </cell>
          <cell r="C262">
            <v>20000</v>
          </cell>
          <cell r="D262">
            <v>2</v>
          </cell>
        </row>
        <row r="263">
          <cell r="A263">
            <v>2111102</v>
          </cell>
          <cell r="B263" t="str">
            <v>生态环境执法监察</v>
          </cell>
          <cell r="C263">
            <v>20000</v>
          </cell>
          <cell r="D263">
            <v>2</v>
          </cell>
        </row>
        <row r="264">
          <cell r="A264">
            <v>21114</v>
          </cell>
          <cell r="B264" t="str">
            <v>能源管理事务</v>
          </cell>
          <cell r="C264">
            <v>90000</v>
          </cell>
        </row>
        <row r="265">
          <cell r="A265">
            <v>2111407</v>
          </cell>
          <cell r="B265" t="str">
            <v>能源行业管理</v>
          </cell>
          <cell r="C265">
            <v>90000</v>
          </cell>
          <cell r="D265">
            <v>9</v>
          </cell>
        </row>
        <row r="266">
          <cell r="A266">
            <v>212</v>
          </cell>
          <cell r="B266" t="str">
            <v>城乡社区支出</v>
          </cell>
          <cell r="C266">
            <v>71200597.24</v>
          </cell>
        </row>
        <row r="267">
          <cell r="A267">
            <v>21201</v>
          </cell>
          <cell r="B267" t="str">
            <v>城乡社区管理事务</v>
          </cell>
          <cell r="C267">
            <v>22358057.24</v>
          </cell>
        </row>
        <row r="268">
          <cell r="A268">
            <v>2120101</v>
          </cell>
          <cell r="B268" t="str">
            <v>行政运行</v>
          </cell>
          <cell r="C268">
            <v>12564890.44</v>
          </cell>
          <cell r="D268">
            <v>1256</v>
          </cell>
        </row>
        <row r="269">
          <cell r="A269">
            <v>2120102</v>
          </cell>
          <cell r="B269" t="str">
            <v>一般行政管理事务</v>
          </cell>
          <cell r="C269">
            <v>335684</v>
          </cell>
          <cell r="D269">
            <v>34</v>
          </cell>
        </row>
        <row r="270">
          <cell r="A270">
            <v>2120104</v>
          </cell>
          <cell r="B270" t="str">
            <v>城管执法</v>
          </cell>
          <cell r="C270">
            <v>3454526</v>
          </cell>
          <cell r="D270">
            <v>345</v>
          </cell>
        </row>
        <row r="271">
          <cell r="A271">
            <v>2120199</v>
          </cell>
          <cell r="B271" t="str">
            <v>其他城乡社区管理事务支出</v>
          </cell>
          <cell r="C271">
            <v>6002956.8</v>
          </cell>
          <cell r="D271">
            <v>600</v>
          </cell>
        </row>
        <row r="272">
          <cell r="A272">
            <v>21202</v>
          </cell>
          <cell r="B272" t="str">
            <v>城乡社区规划与管理</v>
          </cell>
          <cell r="C272">
            <v>970000</v>
          </cell>
        </row>
        <row r="273">
          <cell r="A273">
            <v>2120201</v>
          </cell>
          <cell r="B273" t="str">
            <v>城乡社区规划与管理</v>
          </cell>
          <cell r="C273">
            <v>970000</v>
          </cell>
          <cell r="D273">
            <v>97</v>
          </cell>
        </row>
        <row r="274">
          <cell r="A274">
            <v>21203</v>
          </cell>
          <cell r="B274" t="str">
            <v>城乡社区公共设施</v>
          </cell>
          <cell r="C274">
            <v>750000</v>
          </cell>
        </row>
        <row r="275">
          <cell r="A275">
            <v>2120303</v>
          </cell>
          <cell r="B275" t="str">
            <v>小城镇基础设施建设</v>
          </cell>
          <cell r="C275">
            <v>750000</v>
          </cell>
          <cell r="D275">
            <v>75</v>
          </cell>
        </row>
        <row r="276">
          <cell r="A276">
            <v>21205</v>
          </cell>
          <cell r="B276" t="str">
            <v>城乡社区环境卫生</v>
          </cell>
          <cell r="C276">
            <v>13722540</v>
          </cell>
        </row>
        <row r="277">
          <cell r="A277">
            <v>2120501</v>
          </cell>
          <cell r="B277" t="str">
            <v>城乡社区环境卫生</v>
          </cell>
          <cell r="C277">
            <v>13722540</v>
          </cell>
          <cell r="D277">
            <v>1372</v>
          </cell>
        </row>
        <row r="278">
          <cell r="A278">
            <v>21299</v>
          </cell>
          <cell r="B278" t="str">
            <v>其他城乡社区支出</v>
          </cell>
          <cell r="C278">
            <v>33400000</v>
          </cell>
        </row>
        <row r="279">
          <cell r="A279">
            <v>2129999</v>
          </cell>
          <cell r="B279" t="str">
            <v>其他城乡社区支出</v>
          </cell>
          <cell r="C279">
            <v>33400000</v>
          </cell>
          <cell r="D279">
            <v>3340</v>
          </cell>
        </row>
        <row r="280">
          <cell r="A280">
            <v>213</v>
          </cell>
          <cell r="B280" t="str">
            <v>农林水支出</v>
          </cell>
          <cell r="C280">
            <v>271408154.26</v>
          </cell>
        </row>
        <row r="281">
          <cell r="A281">
            <v>21301</v>
          </cell>
          <cell r="B281" t="str">
            <v>农业农村</v>
          </cell>
          <cell r="C281">
            <v>105087232.82</v>
          </cell>
        </row>
        <row r="282">
          <cell r="A282">
            <v>2130104</v>
          </cell>
          <cell r="B282" t="str">
            <v>事业运行</v>
          </cell>
          <cell r="C282">
            <v>56524454.16</v>
          </cell>
          <cell r="D282">
            <v>5652</v>
          </cell>
        </row>
        <row r="283">
          <cell r="A283">
            <v>2130106</v>
          </cell>
          <cell r="B283" t="str">
            <v>科技转化与推广服务</v>
          </cell>
          <cell r="C283">
            <v>20619641.8</v>
          </cell>
          <cell r="D283">
            <v>2062</v>
          </cell>
        </row>
        <row r="284">
          <cell r="A284">
            <v>2130108</v>
          </cell>
          <cell r="B284" t="str">
            <v>病虫害控制</v>
          </cell>
          <cell r="C284">
            <v>1450000</v>
          </cell>
          <cell r="D284">
            <v>145</v>
          </cell>
        </row>
        <row r="285">
          <cell r="A285">
            <v>2130109</v>
          </cell>
          <cell r="B285" t="str">
            <v>农产品质量安全</v>
          </cell>
          <cell r="C285">
            <v>50000</v>
          </cell>
          <cell r="D285">
            <v>5</v>
          </cell>
        </row>
        <row r="286">
          <cell r="A286">
            <v>2130110</v>
          </cell>
          <cell r="B286" t="str">
            <v>执法监管</v>
          </cell>
          <cell r="C286">
            <v>50000</v>
          </cell>
          <cell r="D286">
            <v>5</v>
          </cell>
        </row>
        <row r="287">
          <cell r="A287">
            <v>2130111</v>
          </cell>
          <cell r="B287" t="str">
            <v>统计监测与信息服务</v>
          </cell>
          <cell r="C287">
            <v>24000</v>
          </cell>
          <cell r="D287">
            <v>2</v>
          </cell>
        </row>
        <row r="288">
          <cell r="A288">
            <v>2130120</v>
          </cell>
          <cell r="B288" t="str">
            <v>稳定农民收入补贴</v>
          </cell>
          <cell r="C288">
            <v>4660.69</v>
          </cell>
          <cell r="D288">
            <v>0</v>
          </cell>
        </row>
        <row r="289">
          <cell r="A289">
            <v>2130122</v>
          </cell>
          <cell r="B289" t="str">
            <v>农业生产发展</v>
          </cell>
          <cell r="C289">
            <v>11686576.17</v>
          </cell>
          <cell r="D289">
            <v>1169</v>
          </cell>
        </row>
        <row r="290">
          <cell r="A290">
            <v>2130126</v>
          </cell>
          <cell r="B290" t="str">
            <v>农村社会事业</v>
          </cell>
          <cell r="C290">
            <v>4690000</v>
          </cell>
          <cell r="D290">
            <v>469</v>
          </cell>
        </row>
        <row r="291">
          <cell r="A291">
            <v>2130153</v>
          </cell>
          <cell r="B291" t="str">
            <v>耕地建设与利用</v>
          </cell>
          <cell r="C291">
            <v>67900</v>
          </cell>
          <cell r="D291">
            <v>7</v>
          </cell>
        </row>
        <row r="292">
          <cell r="A292">
            <v>2130199</v>
          </cell>
          <cell r="B292" t="str">
            <v>其他农业农村支出</v>
          </cell>
          <cell r="C292">
            <v>9920000</v>
          </cell>
          <cell r="D292">
            <v>992</v>
          </cell>
        </row>
        <row r="293">
          <cell r="A293">
            <v>21302</v>
          </cell>
          <cell r="B293" t="str">
            <v>林业和草原</v>
          </cell>
          <cell r="C293">
            <v>36611216.29</v>
          </cell>
        </row>
        <row r="294">
          <cell r="A294">
            <v>2130204</v>
          </cell>
          <cell r="B294" t="str">
            <v>事业机构</v>
          </cell>
          <cell r="C294">
            <v>10589569.49</v>
          </cell>
          <cell r="D294">
            <v>1059</v>
          </cell>
        </row>
        <row r="295">
          <cell r="A295">
            <v>2130209</v>
          </cell>
          <cell r="B295" t="str">
            <v>森林生态效益补偿</v>
          </cell>
          <cell r="C295">
            <v>4329695.5</v>
          </cell>
          <cell r="D295">
            <v>433</v>
          </cell>
        </row>
        <row r="296">
          <cell r="A296">
            <v>2130213</v>
          </cell>
          <cell r="B296" t="str">
            <v>执法与监督</v>
          </cell>
          <cell r="C296">
            <v>5155952.3</v>
          </cell>
          <cell r="D296">
            <v>516</v>
          </cell>
        </row>
        <row r="297">
          <cell r="A297">
            <v>2130234</v>
          </cell>
          <cell r="B297" t="str">
            <v>林业草原防灾减灾</v>
          </cell>
          <cell r="C297">
            <v>1089400</v>
          </cell>
          <cell r="D297">
            <v>109</v>
          </cell>
        </row>
        <row r="298">
          <cell r="A298">
            <v>2130238</v>
          </cell>
          <cell r="B298" t="str">
            <v>退耕还林还草</v>
          </cell>
          <cell r="C298">
            <v>15362599</v>
          </cell>
          <cell r="D298">
            <v>1536</v>
          </cell>
        </row>
        <row r="299">
          <cell r="A299">
            <v>2130299</v>
          </cell>
          <cell r="B299" t="str">
            <v>其他林业和草原支出</v>
          </cell>
          <cell r="C299">
            <v>84000</v>
          </cell>
          <cell r="D299">
            <v>8</v>
          </cell>
        </row>
        <row r="300">
          <cell r="A300">
            <v>21303</v>
          </cell>
          <cell r="B300" t="str">
            <v>水利</v>
          </cell>
          <cell r="C300">
            <v>28571856.82</v>
          </cell>
        </row>
        <row r="301">
          <cell r="A301">
            <v>2130301</v>
          </cell>
          <cell r="B301" t="str">
            <v>行政运行</v>
          </cell>
          <cell r="C301">
            <v>6913590.19</v>
          </cell>
          <cell r="D301">
            <v>691</v>
          </cell>
        </row>
        <row r="302">
          <cell r="A302">
            <v>2130304</v>
          </cell>
          <cell r="B302" t="str">
            <v>水利行业业务管理</v>
          </cell>
          <cell r="C302">
            <v>150000</v>
          </cell>
          <cell r="D302">
            <v>15</v>
          </cell>
        </row>
        <row r="303">
          <cell r="A303">
            <v>2130305</v>
          </cell>
          <cell r="B303" t="str">
            <v>水利工程建设</v>
          </cell>
          <cell r="C303">
            <v>13901692.16</v>
          </cell>
          <cell r="D303">
            <v>1390</v>
          </cell>
        </row>
        <row r="304">
          <cell r="A304">
            <v>2130306</v>
          </cell>
          <cell r="B304" t="str">
            <v>水利工程运行与维护</v>
          </cell>
          <cell r="C304">
            <v>100000</v>
          </cell>
          <cell r="D304">
            <v>10</v>
          </cell>
        </row>
        <row r="305">
          <cell r="A305">
            <v>2130311</v>
          </cell>
          <cell r="B305" t="str">
            <v>水资源节约管理与保护</v>
          </cell>
          <cell r="C305">
            <v>50000</v>
          </cell>
          <cell r="D305">
            <v>5</v>
          </cell>
        </row>
        <row r="306">
          <cell r="A306">
            <v>2130314</v>
          </cell>
          <cell r="B306" t="str">
            <v>防汛</v>
          </cell>
          <cell r="C306">
            <v>127945</v>
          </cell>
          <cell r="D306">
            <v>13</v>
          </cell>
        </row>
        <row r="307">
          <cell r="A307">
            <v>2130316</v>
          </cell>
          <cell r="B307" t="str">
            <v>农村水利</v>
          </cell>
          <cell r="C307">
            <v>2260000</v>
          </cell>
          <cell r="D307">
            <v>226</v>
          </cell>
        </row>
        <row r="308">
          <cell r="A308">
            <v>2130399</v>
          </cell>
          <cell r="B308" t="str">
            <v>其他水利支出</v>
          </cell>
          <cell r="C308">
            <v>5068629.47</v>
          </cell>
          <cell r="D308">
            <v>507</v>
          </cell>
        </row>
        <row r="309">
          <cell r="A309">
            <v>21305</v>
          </cell>
          <cell r="B309" t="str">
            <v>巩固脱贫攻坚成果衔接乡村振兴</v>
          </cell>
          <cell r="C309">
            <v>5060990.33</v>
          </cell>
        </row>
        <row r="310">
          <cell r="A310">
            <v>2130505</v>
          </cell>
          <cell r="B310" t="str">
            <v>生产发展</v>
          </cell>
          <cell r="C310">
            <v>1184000</v>
          </cell>
          <cell r="D310">
            <v>118</v>
          </cell>
        </row>
        <row r="311">
          <cell r="A311">
            <v>2130507</v>
          </cell>
          <cell r="B311" t="str">
            <v>贷款奖补和贴息</v>
          </cell>
          <cell r="C311">
            <v>272694.41</v>
          </cell>
          <cell r="D311">
            <v>27</v>
          </cell>
        </row>
        <row r="312">
          <cell r="A312">
            <v>2130599</v>
          </cell>
          <cell r="B312" t="str">
            <v>其他巩固脱贫攻坚成果衔接乡村振兴支出</v>
          </cell>
          <cell r="C312">
            <v>3604295.92</v>
          </cell>
          <cell r="D312">
            <v>360</v>
          </cell>
        </row>
        <row r="313">
          <cell r="A313">
            <v>21307</v>
          </cell>
          <cell r="B313" t="str">
            <v>农村综合改革</v>
          </cell>
          <cell r="C313">
            <v>75348458</v>
          </cell>
        </row>
        <row r="314">
          <cell r="A314">
            <v>2130701</v>
          </cell>
          <cell r="B314" t="str">
            <v>对村级公益事业建设的补助</v>
          </cell>
          <cell r="C314">
            <v>13470000</v>
          </cell>
          <cell r="D314">
            <v>1347</v>
          </cell>
        </row>
        <row r="315">
          <cell r="A315">
            <v>2130705</v>
          </cell>
          <cell r="B315" t="str">
            <v>对村民委员会和村党支部的补助</v>
          </cell>
          <cell r="C315">
            <v>35410728</v>
          </cell>
          <cell r="D315">
            <v>3541</v>
          </cell>
        </row>
        <row r="316">
          <cell r="A316">
            <v>2130706</v>
          </cell>
          <cell r="B316" t="str">
            <v>对村集体经济组织的补助</v>
          </cell>
          <cell r="C316">
            <v>23042530</v>
          </cell>
          <cell r="D316">
            <v>2304</v>
          </cell>
        </row>
        <row r="317">
          <cell r="A317">
            <v>2130799</v>
          </cell>
          <cell r="B317" t="str">
            <v>其他农村综合改革支出</v>
          </cell>
          <cell r="C317">
            <v>3425200</v>
          </cell>
          <cell r="D317">
            <v>343</v>
          </cell>
        </row>
        <row r="318">
          <cell r="A318">
            <v>21308</v>
          </cell>
          <cell r="B318" t="str">
            <v>普惠金融发展支出</v>
          </cell>
          <cell r="C318">
            <v>20663400</v>
          </cell>
        </row>
        <row r="319">
          <cell r="A319">
            <v>2130801</v>
          </cell>
          <cell r="B319" t="str">
            <v>支持农村金融机构</v>
          </cell>
          <cell r="C319">
            <v>1737300</v>
          </cell>
          <cell r="D319">
            <v>174</v>
          </cell>
        </row>
        <row r="320">
          <cell r="A320">
            <v>2130803</v>
          </cell>
          <cell r="B320" t="str">
            <v>农业保险保费补贴</v>
          </cell>
          <cell r="C320">
            <v>12337200</v>
          </cell>
          <cell r="D320">
            <v>1234</v>
          </cell>
        </row>
        <row r="321">
          <cell r="A321">
            <v>2130804</v>
          </cell>
          <cell r="B321" t="str">
            <v>创业担保贷款贴息及奖补</v>
          </cell>
          <cell r="C321">
            <v>6588900</v>
          </cell>
          <cell r="D321">
            <v>659</v>
          </cell>
        </row>
        <row r="322">
          <cell r="A322">
            <v>21399</v>
          </cell>
          <cell r="B322" t="str">
            <v>其他农林水支出</v>
          </cell>
          <cell r="C322">
            <v>65000</v>
          </cell>
        </row>
        <row r="323">
          <cell r="A323">
            <v>2139999</v>
          </cell>
          <cell r="B323" t="str">
            <v>其他农林水支出</v>
          </cell>
          <cell r="C323">
            <v>65000</v>
          </cell>
          <cell r="D323">
            <v>7</v>
          </cell>
        </row>
        <row r="324">
          <cell r="A324">
            <v>214</v>
          </cell>
          <cell r="B324" t="str">
            <v>交通运输支出</v>
          </cell>
          <cell r="C324">
            <v>112842652.85</v>
          </cell>
        </row>
        <row r="325">
          <cell r="A325">
            <v>21401</v>
          </cell>
          <cell r="B325" t="str">
            <v>公路水路运输</v>
          </cell>
          <cell r="C325">
            <v>112842652.85</v>
          </cell>
        </row>
        <row r="326">
          <cell r="A326">
            <v>2140101</v>
          </cell>
          <cell r="B326" t="str">
            <v>行政运行</v>
          </cell>
          <cell r="C326">
            <v>4655552.85</v>
          </cell>
          <cell r="D326">
            <v>466</v>
          </cell>
        </row>
        <row r="327">
          <cell r="A327">
            <v>2140104</v>
          </cell>
          <cell r="B327" t="str">
            <v>公路建设</v>
          </cell>
          <cell r="C327">
            <v>18080000</v>
          </cell>
          <cell r="D327">
            <v>1808</v>
          </cell>
        </row>
        <row r="328">
          <cell r="A328">
            <v>2140106</v>
          </cell>
          <cell r="B328" t="str">
            <v>公路养护</v>
          </cell>
          <cell r="C328">
            <v>87370000</v>
          </cell>
          <cell r="D328">
            <v>8737</v>
          </cell>
        </row>
        <row r="329">
          <cell r="A329">
            <v>2140112</v>
          </cell>
          <cell r="B329" t="str">
            <v>公路运输管理</v>
          </cell>
          <cell r="C329">
            <v>2737100</v>
          </cell>
          <cell r="D329">
            <v>274</v>
          </cell>
        </row>
        <row r="330">
          <cell r="A330">
            <v>215</v>
          </cell>
          <cell r="B330" t="str">
            <v>资源勘探工业信息等支出</v>
          </cell>
          <cell r="C330">
            <v>6404219.13</v>
          </cell>
        </row>
        <row r="331">
          <cell r="A331">
            <v>21505</v>
          </cell>
          <cell r="B331" t="str">
            <v>工业和信息产业</v>
          </cell>
          <cell r="C331">
            <v>5844219.13</v>
          </cell>
        </row>
        <row r="332">
          <cell r="A332">
            <v>2150501</v>
          </cell>
          <cell r="B332" t="str">
            <v>行政运行</v>
          </cell>
          <cell r="C332">
            <v>3294219.13</v>
          </cell>
          <cell r="D332">
            <v>329</v>
          </cell>
        </row>
        <row r="333">
          <cell r="A333">
            <v>2150502</v>
          </cell>
          <cell r="B333" t="str">
            <v>一般行政管理事务</v>
          </cell>
          <cell r="C333">
            <v>250000</v>
          </cell>
          <cell r="D333">
            <v>25</v>
          </cell>
        </row>
        <row r="334">
          <cell r="A334">
            <v>2150517</v>
          </cell>
          <cell r="B334" t="str">
            <v>产业发展</v>
          </cell>
          <cell r="C334">
            <v>2300000</v>
          </cell>
          <cell r="D334">
            <v>230</v>
          </cell>
        </row>
        <row r="335">
          <cell r="A335">
            <v>21508</v>
          </cell>
          <cell r="B335" t="str">
            <v>支持中小企业发展和管理支出</v>
          </cell>
          <cell r="C335">
            <v>560000</v>
          </cell>
        </row>
        <row r="336">
          <cell r="A336">
            <v>2150805</v>
          </cell>
          <cell r="B336" t="str">
            <v>中小企业发展专项</v>
          </cell>
          <cell r="C336">
            <v>560000</v>
          </cell>
          <cell r="D336">
            <v>56</v>
          </cell>
        </row>
        <row r="337">
          <cell r="A337">
            <v>216</v>
          </cell>
          <cell r="B337" t="str">
            <v>商业服务业等支出</v>
          </cell>
          <cell r="C337">
            <v>6594418.95</v>
          </cell>
        </row>
        <row r="338">
          <cell r="A338">
            <v>21602</v>
          </cell>
          <cell r="B338" t="str">
            <v>商业流通事务</v>
          </cell>
          <cell r="C338">
            <v>6552423.95</v>
          </cell>
        </row>
        <row r="339">
          <cell r="A339">
            <v>2160201</v>
          </cell>
          <cell r="B339" t="str">
            <v>行政运行</v>
          </cell>
          <cell r="C339">
            <v>1662423.95</v>
          </cell>
          <cell r="D339">
            <v>166</v>
          </cell>
        </row>
        <row r="340">
          <cell r="A340">
            <v>2160299</v>
          </cell>
          <cell r="B340" t="str">
            <v>其他商业流通事务支出</v>
          </cell>
          <cell r="C340">
            <v>4890000</v>
          </cell>
          <cell r="D340">
            <v>489</v>
          </cell>
        </row>
        <row r="341">
          <cell r="A341">
            <v>21606</v>
          </cell>
          <cell r="B341" t="str">
            <v>涉外发展服务支出</v>
          </cell>
          <cell r="C341">
            <v>41995</v>
          </cell>
        </row>
        <row r="342">
          <cell r="A342">
            <v>2160699</v>
          </cell>
          <cell r="B342" t="str">
            <v>其他涉外发展服务支出</v>
          </cell>
          <cell r="C342">
            <v>41995</v>
          </cell>
          <cell r="D342">
            <v>4</v>
          </cell>
        </row>
        <row r="343">
          <cell r="A343">
            <v>220</v>
          </cell>
          <cell r="B343" t="str">
            <v>自然资源海洋气象等支出</v>
          </cell>
          <cell r="C343">
            <v>11154962.07</v>
          </cell>
        </row>
        <row r="344">
          <cell r="A344">
            <v>22001</v>
          </cell>
          <cell r="B344" t="str">
            <v>自然资源事务</v>
          </cell>
          <cell r="C344">
            <v>10202248.03</v>
          </cell>
        </row>
        <row r="345">
          <cell r="A345">
            <v>2200101</v>
          </cell>
          <cell r="B345" t="str">
            <v>行政运行</v>
          </cell>
          <cell r="C345">
            <v>8011748.03</v>
          </cell>
          <cell r="D345">
            <v>801</v>
          </cell>
        </row>
        <row r="346">
          <cell r="A346">
            <v>2200104</v>
          </cell>
          <cell r="B346" t="str">
            <v>自然资源规划及管理</v>
          </cell>
          <cell r="C346">
            <v>1000000</v>
          </cell>
          <cell r="D346">
            <v>100</v>
          </cell>
        </row>
        <row r="347">
          <cell r="A347">
            <v>2200106</v>
          </cell>
          <cell r="B347" t="str">
            <v>自然资源利用与保护</v>
          </cell>
          <cell r="C347">
            <v>690500</v>
          </cell>
          <cell r="D347">
            <v>69</v>
          </cell>
        </row>
        <row r="348">
          <cell r="A348">
            <v>2200112</v>
          </cell>
          <cell r="B348" t="str">
            <v>土地资源储备支出</v>
          </cell>
          <cell r="C348">
            <v>500000</v>
          </cell>
          <cell r="D348">
            <v>50</v>
          </cell>
        </row>
        <row r="349">
          <cell r="A349">
            <v>22005</v>
          </cell>
          <cell r="B349" t="str">
            <v>气象事务</v>
          </cell>
          <cell r="C349">
            <v>952714.04</v>
          </cell>
        </row>
        <row r="350">
          <cell r="A350">
            <v>2200501</v>
          </cell>
          <cell r="B350" t="str">
            <v>行政运行</v>
          </cell>
          <cell r="C350">
            <v>240528</v>
          </cell>
          <cell r="D350">
            <v>24</v>
          </cell>
        </row>
        <row r="351">
          <cell r="A351">
            <v>2200504</v>
          </cell>
          <cell r="B351" t="str">
            <v>气象事业机构</v>
          </cell>
          <cell r="C351">
            <v>176532</v>
          </cell>
          <cell r="D351">
            <v>18</v>
          </cell>
        </row>
        <row r="352">
          <cell r="A352">
            <v>2200599</v>
          </cell>
          <cell r="B352" t="str">
            <v>其他气象事务支出</v>
          </cell>
          <cell r="C352">
            <v>535654.04</v>
          </cell>
          <cell r="D352">
            <v>54</v>
          </cell>
        </row>
        <row r="353">
          <cell r="A353">
            <v>221</v>
          </cell>
          <cell r="B353" t="str">
            <v>住房保障支出</v>
          </cell>
          <cell r="C353">
            <v>107879419.22</v>
          </cell>
        </row>
        <row r="354">
          <cell r="A354">
            <v>22101</v>
          </cell>
          <cell r="B354" t="str">
            <v>保障性安居工程支出</v>
          </cell>
          <cell r="C354">
            <v>10245200</v>
          </cell>
        </row>
        <row r="355">
          <cell r="A355">
            <v>2210108</v>
          </cell>
          <cell r="B355" t="str">
            <v>老旧小区改造</v>
          </cell>
          <cell r="C355">
            <v>8502200</v>
          </cell>
          <cell r="D355">
            <v>850</v>
          </cell>
        </row>
        <row r="356">
          <cell r="A356">
            <v>2210111</v>
          </cell>
          <cell r="B356" t="str">
            <v>配租型住房保障</v>
          </cell>
          <cell r="C356">
            <v>1743000</v>
          </cell>
          <cell r="D356">
            <v>174</v>
          </cell>
        </row>
        <row r="357">
          <cell r="A357">
            <v>22102</v>
          </cell>
          <cell r="B357" t="str">
            <v>住房改革支出</v>
          </cell>
          <cell r="C357">
            <v>97634219.22</v>
          </cell>
        </row>
        <row r="358">
          <cell r="A358">
            <v>2210201</v>
          </cell>
          <cell r="B358" t="str">
            <v>住房公积金</v>
          </cell>
          <cell r="C358">
            <v>97634219.22</v>
          </cell>
          <cell r="D358">
            <v>9763</v>
          </cell>
        </row>
        <row r="359">
          <cell r="A359">
            <v>222</v>
          </cell>
          <cell r="B359" t="str">
            <v>粮油物资储备支出</v>
          </cell>
          <cell r="C359">
            <v>1597800</v>
          </cell>
        </row>
        <row r="360">
          <cell r="A360">
            <v>22201</v>
          </cell>
          <cell r="B360" t="str">
            <v>粮油物资事务</v>
          </cell>
          <cell r="C360">
            <v>1597800</v>
          </cell>
        </row>
        <row r="361">
          <cell r="A361">
            <v>2220102</v>
          </cell>
          <cell r="B361" t="str">
            <v>一般行政管理事务</v>
          </cell>
          <cell r="C361">
            <v>20000</v>
          </cell>
          <cell r="D361">
            <v>2</v>
          </cell>
        </row>
        <row r="362">
          <cell r="A362">
            <v>2220115</v>
          </cell>
          <cell r="B362" t="str">
            <v>粮食风险基金</v>
          </cell>
          <cell r="C362">
            <v>1111400</v>
          </cell>
          <cell r="D362">
            <v>111</v>
          </cell>
        </row>
        <row r="363">
          <cell r="A363">
            <v>2220119</v>
          </cell>
          <cell r="B363" t="str">
            <v>设施建设</v>
          </cell>
          <cell r="C363">
            <v>354800</v>
          </cell>
          <cell r="D363">
            <v>35</v>
          </cell>
        </row>
        <row r="364">
          <cell r="A364">
            <v>2220121</v>
          </cell>
          <cell r="B364" t="str">
            <v>物资保管保养</v>
          </cell>
          <cell r="C364">
            <v>111600</v>
          </cell>
          <cell r="D364">
            <v>11</v>
          </cell>
        </row>
        <row r="365">
          <cell r="A365">
            <v>224</v>
          </cell>
          <cell r="B365" t="str">
            <v>灾害防治及应急管理支出</v>
          </cell>
          <cell r="C365">
            <v>35904892.34</v>
          </cell>
        </row>
        <row r="366">
          <cell r="A366">
            <v>22401</v>
          </cell>
          <cell r="B366" t="str">
            <v>应急管理事务</v>
          </cell>
          <cell r="C366">
            <v>18960846.82</v>
          </cell>
        </row>
        <row r="367">
          <cell r="A367">
            <v>2240101</v>
          </cell>
          <cell r="B367" t="str">
            <v>行政运行</v>
          </cell>
          <cell r="C367">
            <v>6703233.82</v>
          </cell>
          <cell r="D367">
            <v>670</v>
          </cell>
        </row>
        <row r="368">
          <cell r="A368">
            <v>2240102</v>
          </cell>
          <cell r="B368" t="str">
            <v>一般行政管理事务</v>
          </cell>
          <cell r="C368">
            <v>130000</v>
          </cell>
          <cell r="D368">
            <v>13</v>
          </cell>
        </row>
        <row r="369">
          <cell r="A369">
            <v>2240104</v>
          </cell>
          <cell r="B369" t="str">
            <v>灾害风险防治</v>
          </cell>
          <cell r="C369">
            <v>668000</v>
          </cell>
          <cell r="D369">
            <v>67</v>
          </cell>
        </row>
        <row r="370">
          <cell r="A370">
            <v>2240106</v>
          </cell>
          <cell r="B370" t="str">
            <v>安全监管</v>
          </cell>
          <cell r="C370">
            <v>42991</v>
          </cell>
          <cell r="D370">
            <v>4</v>
          </cell>
        </row>
        <row r="371">
          <cell r="A371">
            <v>2240108</v>
          </cell>
          <cell r="B371" t="str">
            <v>应急救援</v>
          </cell>
          <cell r="C371">
            <v>500000</v>
          </cell>
          <cell r="D371">
            <v>50</v>
          </cell>
        </row>
        <row r="372">
          <cell r="A372">
            <v>2240109</v>
          </cell>
          <cell r="B372" t="str">
            <v>应急管理</v>
          </cell>
          <cell r="C372">
            <v>500000</v>
          </cell>
          <cell r="D372">
            <v>50</v>
          </cell>
        </row>
        <row r="373">
          <cell r="A373">
            <v>2240150</v>
          </cell>
          <cell r="B373" t="str">
            <v>事业运行</v>
          </cell>
          <cell r="C373">
            <v>10275179.39</v>
          </cell>
          <cell r="D373">
            <v>1028</v>
          </cell>
        </row>
        <row r="374">
          <cell r="A374">
            <v>2240199</v>
          </cell>
          <cell r="B374" t="str">
            <v>其他应急管理支出</v>
          </cell>
          <cell r="C374">
            <v>141442.61</v>
          </cell>
          <cell r="D374">
            <v>14</v>
          </cell>
        </row>
        <row r="375">
          <cell r="A375">
            <v>22402</v>
          </cell>
          <cell r="B375" t="str">
            <v>消防救援事务</v>
          </cell>
          <cell r="C375">
            <v>11543248.96</v>
          </cell>
        </row>
        <row r="376">
          <cell r="A376">
            <v>2240201</v>
          </cell>
          <cell r="B376" t="str">
            <v>行政运行</v>
          </cell>
          <cell r="C376">
            <v>9203116.76</v>
          </cell>
          <cell r="D376">
            <v>920</v>
          </cell>
        </row>
        <row r="377">
          <cell r="A377">
            <v>2240204</v>
          </cell>
          <cell r="B377" t="str">
            <v>消防应急救援</v>
          </cell>
          <cell r="C377">
            <v>2340132.2</v>
          </cell>
          <cell r="D377">
            <v>234</v>
          </cell>
        </row>
        <row r="378">
          <cell r="A378">
            <v>22405</v>
          </cell>
          <cell r="B378" t="str">
            <v>地震事务</v>
          </cell>
          <cell r="C378">
            <v>1011396.56</v>
          </cell>
        </row>
        <row r="379">
          <cell r="A379">
            <v>2240502</v>
          </cell>
          <cell r="B379" t="str">
            <v>一般行政管理事务</v>
          </cell>
          <cell r="C379">
            <v>25000</v>
          </cell>
          <cell r="D379">
            <v>3</v>
          </cell>
        </row>
        <row r="380">
          <cell r="A380">
            <v>2240504</v>
          </cell>
          <cell r="B380" t="str">
            <v>地震监测</v>
          </cell>
          <cell r="C380">
            <v>30000</v>
          </cell>
          <cell r="D380">
            <v>3</v>
          </cell>
        </row>
        <row r="381">
          <cell r="A381">
            <v>2240507</v>
          </cell>
          <cell r="B381" t="str">
            <v>地震应急救援</v>
          </cell>
          <cell r="C381">
            <v>36800</v>
          </cell>
          <cell r="D381">
            <v>4</v>
          </cell>
        </row>
        <row r="382">
          <cell r="A382">
            <v>2240550</v>
          </cell>
          <cell r="B382" t="str">
            <v>地震事业机构</v>
          </cell>
          <cell r="C382">
            <v>798336.56</v>
          </cell>
          <cell r="D382">
            <v>80</v>
          </cell>
        </row>
        <row r="383">
          <cell r="A383">
            <v>2240599</v>
          </cell>
          <cell r="B383" t="str">
            <v>其他地震事务支出</v>
          </cell>
          <cell r="C383">
            <v>121260</v>
          </cell>
          <cell r="D383">
            <v>12</v>
          </cell>
        </row>
        <row r="384">
          <cell r="A384">
            <v>22406</v>
          </cell>
          <cell r="B384" t="str">
            <v>自然灾害防治</v>
          </cell>
          <cell r="C384">
            <v>1772400</v>
          </cell>
        </row>
        <row r="385">
          <cell r="A385">
            <v>2240601</v>
          </cell>
          <cell r="B385" t="str">
            <v>地质灾害防治</v>
          </cell>
          <cell r="C385">
            <v>1772400</v>
          </cell>
          <cell r="D385">
            <v>177</v>
          </cell>
        </row>
        <row r="386">
          <cell r="A386">
            <v>22407</v>
          </cell>
          <cell r="B386" t="str">
            <v>自然灾害救灾及恢复重建支出</v>
          </cell>
          <cell r="C386">
            <v>2600000</v>
          </cell>
        </row>
        <row r="387">
          <cell r="A387">
            <v>2240703</v>
          </cell>
          <cell r="B387" t="str">
            <v>自然灾害救灾补助</v>
          </cell>
          <cell r="C387">
            <v>2600000</v>
          </cell>
          <cell r="D387">
            <v>260</v>
          </cell>
        </row>
        <row r="388">
          <cell r="A388">
            <v>22499</v>
          </cell>
          <cell r="B388" t="str">
            <v>其他灾害防治及应急管理支出</v>
          </cell>
          <cell r="C388">
            <v>17000</v>
          </cell>
        </row>
        <row r="389">
          <cell r="A389">
            <v>2249999</v>
          </cell>
          <cell r="B389" t="str">
            <v>其他灾害防治及应急管理支出</v>
          </cell>
          <cell r="C389">
            <v>17000</v>
          </cell>
          <cell r="D389">
            <v>2</v>
          </cell>
        </row>
        <row r="390">
          <cell r="A390">
            <v>227</v>
          </cell>
          <cell r="B390" t="str">
            <v>预备费</v>
          </cell>
          <cell r="C390">
            <v>27400000</v>
          </cell>
        </row>
        <row r="391">
          <cell r="A391">
            <v>229</v>
          </cell>
          <cell r="B391" t="str">
            <v>其他支出</v>
          </cell>
          <cell r="C391">
            <v>50378300</v>
          </cell>
        </row>
        <row r="392">
          <cell r="A392">
            <v>22999</v>
          </cell>
          <cell r="B392" t="str">
            <v>其他支出</v>
          </cell>
          <cell r="C392">
            <v>50378300</v>
          </cell>
        </row>
        <row r="393">
          <cell r="A393">
            <v>2299999</v>
          </cell>
          <cell r="B393" t="str">
            <v>其他支出</v>
          </cell>
          <cell r="C393">
            <v>50378300</v>
          </cell>
          <cell r="D393">
            <v>5038</v>
          </cell>
        </row>
        <row r="394">
          <cell r="A394">
            <v>232</v>
          </cell>
          <cell r="B394" t="str">
            <v>债务付息支出</v>
          </cell>
          <cell r="C394">
            <v>52107996.34</v>
          </cell>
        </row>
        <row r="395">
          <cell r="A395">
            <v>23203</v>
          </cell>
          <cell r="B395" t="str">
            <v>地方政府一般债务付息支出</v>
          </cell>
          <cell r="C395">
            <v>52107996.34</v>
          </cell>
        </row>
        <row r="396">
          <cell r="A396">
            <v>2320301</v>
          </cell>
          <cell r="B396" t="str">
            <v>地方政府一般债券付息支出</v>
          </cell>
          <cell r="C396">
            <v>52107996.34</v>
          </cell>
          <cell r="D396">
            <v>5211</v>
          </cell>
        </row>
        <row r="397">
          <cell r="A397">
            <v>233</v>
          </cell>
          <cell r="B397" t="str">
            <v>债务发行费用支出</v>
          </cell>
          <cell r="C397">
            <v>320000</v>
          </cell>
        </row>
        <row r="398">
          <cell r="A398">
            <v>23303</v>
          </cell>
          <cell r="B398" t="str">
            <v>地方政府一般债务发行费用支出</v>
          </cell>
          <cell r="C398">
            <v>320000</v>
          </cell>
        </row>
        <row r="399">
          <cell r="A399">
            <v>2330301</v>
          </cell>
          <cell r="B399" t="str">
            <v>地方政府一般债务发行费用支出</v>
          </cell>
          <cell r="C399">
            <v>320000</v>
          </cell>
          <cell r="D399">
            <v>32</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rgb="FF00B0F0"/>
  </sheetPr>
  <dimension ref="A1:F55"/>
  <sheetViews>
    <sheetView showGridLines="0" showZeros="0" view="pageBreakPreview" zoomScaleNormal="90" workbookViewId="0">
      <pane xSplit="1" ySplit="4" topLeftCell="B13" activePane="bottomRight" state="frozen"/>
      <selection/>
      <selection pane="topRight"/>
      <selection pane="bottomLeft"/>
      <selection pane="bottomRight" activeCell="I8" sqref="I8"/>
    </sheetView>
  </sheetViews>
  <sheetFormatPr defaultColWidth="9" defaultRowHeight="14.25" outlineLevelCol="5"/>
  <cols>
    <col min="1" max="1" width="17.6333333333333" style="554" hidden="1" customWidth="1"/>
    <col min="2" max="2" width="50.75" style="554" customWidth="1"/>
    <col min="3" max="4" width="20.6333333333333" style="554" customWidth="1"/>
    <col min="5" max="5" width="20.6333333333333" style="555" customWidth="1"/>
    <col min="6" max="6" width="9" style="502" hidden="1" customWidth="1"/>
    <col min="7" max="16384" width="9" style="502"/>
  </cols>
  <sheetData>
    <row r="1" ht="22.5" spans="2:2">
      <c r="B1" s="556" t="s">
        <v>0</v>
      </c>
    </row>
    <row r="2" ht="45" customHeight="1" spans="1:6">
      <c r="A2" s="507"/>
      <c r="B2" s="507" t="s">
        <v>1</v>
      </c>
      <c r="C2" s="507"/>
      <c r="D2" s="507"/>
      <c r="E2" s="507"/>
      <c r="F2" s="508"/>
    </row>
    <row r="3" ht="18.95" customHeight="1" spans="1:6">
      <c r="A3" s="295"/>
      <c r="B3" s="499"/>
      <c r="C3" s="467"/>
      <c r="D3" s="295"/>
      <c r="E3" s="303" t="s">
        <v>2</v>
      </c>
      <c r="F3" s="508"/>
    </row>
    <row r="4" s="550" customFormat="1" ht="45" customHeight="1" spans="1:6">
      <c r="A4" s="305" t="s">
        <v>3</v>
      </c>
      <c r="B4" s="469" t="s">
        <v>4</v>
      </c>
      <c r="C4" s="124" t="s">
        <v>5</v>
      </c>
      <c r="D4" s="124" t="s">
        <v>6</v>
      </c>
      <c r="E4" s="469" t="s">
        <v>7</v>
      </c>
      <c r="F4" s="557" t="s">
        <v>8</v>
      </c>
    </row>
    <row r="5" ht="37.5" customHeight="1" spans="1:6">
      <c r="A5" s="526" t="s">
        <v>9</v>
      </c>
      <c r="B5" s="527" t="s">
        <v>10</v>
      </c>
      <c r="C5" s="347">
        <f>SUM(C6:C20)</f>
        <v>30800</v>
      </c>
      <c r="D5" s="347">
        <f>SUM(D6:D20)</f>
        <v>31600</v>
      </c>
      <c r="E5" s="363">
        <f>IF(C5&lt;0,"",IFERROR(D5/C5-1,0))</f>
        <v>0.026</v>
      </c>
      <c r="F5" s="476" t="str">
        <f t="shared" ref="F5:F42" si="0">IF(LEN(A5)=3,"是",IF(B5&lt;&gt;"",IF(SUM(C5:D5)&lt;&gt;0,"是","否"),"是"))</f>
        <v>是</v>
      </c>
    </row>
    <row r="6" ht="37.5" customHeight="1" spans="1:6">
      <c r="A6" s="558">
        <v>10101</v>
      </c>
      <c r="B6" s="343" t="s">
        <v>11</v>
      </c>
      <c r="C6" s="345">
        <f>VLOOKUP(A6,'[3]10-1'!$A$4:$D$28,3,0)</f>
        <v>14496</v>
      </c>
      <c r="D6" s="345">
        <f>VLOOKUP(A6,'[3]10-1'!$A$3:$D$28,4,0)</f>
        <v>15481</v>
      </c>
      <c r="E6" s="365">
        <f t="shared" ref="E6:E42" si="1">IF(C6&lt;0,"",IFERROR(D6/C6-1,0))</f>
        <v>0.068</v>
      </c>
      <c r="F6" s="476" t="str">
        <f t="shared" si="0"/>
        <v>是</v>
      </c>
    </row>
    <row r="7" ht="37.5" customHeight="1" spans="1:6">
      <c r="A7" s="558">
        <v>10104</v>
      </c>
      <c r="B7" s="343" t="s">
        <v>12</v>
      </c>
      <c r="C7" s="345">
        <f>VLOOKUP(A7,'[3]10-1'!$A$4:$D$28,3,0)</f>
        <v>728</v>
      </c>
      <c r="D7" s="345">
        <f>VLOOKUP(A7,'[3]10-1'!$A$3:$D$28,4,0)</f>
        <v>820</v>
      </c>
      <c r="E7" s="365">
        <f t="shared" si="1"/>
        <v>0.126</v>
      </c>
      <c r="F7" s="476" t="str">
        <f t="shared" si="0"/>
        <v>是</v>
      </c>
    </row>
    <row r="8" ht="37.5" customHeight="1" spans="1:6">
      <c r="A8" s="558">
        <v>10106</v>
      </c>
      <c r="B8" s="343" t="s">
        <v>13</v>
      </c>
      <c r="C8" s="345">
        <f>VLOOKUP(A8,'[3]10-1'!$A$4:$D$28,3,0)</f>
        <v>446</v>
      </c>
      <c r="D8" s="345">
        <f>VLOOKUP(A8,'[3]10-1'!$A$3:$D$28,4,0)</f>
        <v>490</v>
      </c>
      <c r="E8" s="365">
        <f t="shared" si="1"/>
        <v>0.099</v>
      </c>
      <c r="F8" s="476" t="str">
        <f t="shared" si="0"/>
        <v>是</v>
      </c>
    </row>
    <row r="9" ht="37.5" customHeight="1" spans="1:6">
      <c r="A9" s="558">
        <v>10107</v>
      </c>
      <c r="B9" s="343" t="s">
        <v>14</v>
      </c>
      <c r="C9" s="345">
        <f>VLOOKUP(A9,'[3]10-1'!$A$4:$D$28,3,0)</f>
        <v>157</v>
      </c>
      <c r="D9" s="345">
        <f>VLOOKUP(A9,'[3]10-1'!$A$3:$D$28,4,0)</f>
        <v>2869</v>
      </c>
      <c r="E9" s="365">
        <f t="shared" si="1"/>
        <v>17.274</v>
      </c>
      <c r="F9" s="476" t="str">
        <f t="shared" si="0"/>
        <v>是</v>
      </c>
    </row>
    <row r="10" ht="37.5" customHeight="1" spans="1:6">
      <c r="A10" s="558">
        <v>10109</v>
      </c>
      <c r="B10" s="343" t="s">
        <v>15</v>
      </c>
      <c r="C10" s="345">
        <f>VLOOKUP(A10,'[3]10-1'!$A$4:$D$28,3,0)</f>
        <v>1520</v>
      </c>
      <c r="D10" s="345">
        <f>VLOOKUP(A10,'[3]10-1'!$A$3:$D$28,4,0)</f>
        <v>1654</v>
      </c>
      <c r="E10" s="365">
        <f t="shared" si="1"/>
        <v>0.088</v>
      </c>
      <c r="F10" s="476" t="str">
        <f t="shared" si="0"/>
        <v>是</v>
      </c>
    </row>
    <row r="11" ht="37.5" customHeight="1" spans="1:6">
      <c r="A11" s="558">
        <v>10110</v>
      </c>
      <c r="B11" s="343" t="s">
        <v>16</v>
      </c>
      <c r="C11" s="345">
        <f>VLOOKUP(A11,'[3]10-1'!$A$4:$D$28,3,0)</f>
        <v>1197</v>
      </c>
      <c r="D11" s="345">
        <f>VLOOKUP(A11,'[3]10-1'!$A$3:$D$28,4,0)</f>
        <v>1686</v>
      </c>
      <c r="E11" s="365">
        <f t="shared" si="1"/>
        <v>0.409</v>
      </c>
      <c r="F11" s="476" t="str">
        <f t="shared" si="0"/>
        <v>是</v>
      </c>
    </row>
    <row r="12" ht="37.5" customHeight="1" spans="1:6">
      <c r="A12" s="558">
        <v>10111</v>
      </c>
      <c r="B12" s="343" t="s">
        <v>17</v>
      </c>
      <c r="C12" s="345">
        <f>VLOOKUP(A12,'[3]10-1'!$A$4:$D$28,3,0)</f>
        <v>365</v>
      </c>
      <c r="D12" s="345">
        <f>VLOOKUP(A12,'[3]10-1'!$A$3:$D$28,4,0)</f>
        <v>398</v>
      </c>
      <c r="E12" s="365">
        <f t="shared" si="1"/>
        <v>0.09</v>
      </c>
      <c r="F12" s="476" t="str">
        <f t="shared" si="0"/>
        <v>是</v>
      </c>
    </row>
    <row r="13" ht="37.5" customHeight="1" spans="1:6">
      <c r="A13" s="558">
        <v>10112</v>
      </c>
      <c r="B13" s="343" t="s">
        <v>18</v>
      </c>
      <c r="C13" s="345">
        <f>VLOOKUP(A13,'[3]10-1'!$A$4:$D$28,3,0)</f>
        <v>447</v>
      </c>
      <c r="D13" s="345">
        <f>VLOOKUP(A13,'[3]10-1'!$A$3:$D$28,4,0)</f>
        <v>419</v>
      </c>
      <c r="E13" s="365">
        <f t="shared" si="1"/>
        <v>-0.063</v>
      </c>
      <c r="F13" s="476" t="str">
        <f t="shared" si="0"/>
        <v>是</v>
      </c>
    </row>
    <row r="14" ht="37.5" customHeight="1" spans="1:6">
      <c r="A14" s="558">
        <v>10113</v>
      </c>
      <c r="B14" s="343" t="s">
        <v>19</v>
      </c>
      <c r="C14" s="345">
        <f>VLOOKUP(A14,'[3]10-1'!$A$4:$D$28,3,0)</f>
        <v>3178</v>
      </c>
      <c r="D14" s="345">
        <f>VLOOKUP(A14,'[3]10-1'!$A$3:$D$28,4,0)</f>
        <v>1800</v>
      </c>
      <c r="E14" s="365">
        <f t="shared" si="1"/>
        <v>-0.434</v>
      </c>
      <c r="F14" s="476" t="str">
        <f t="shared" si="0"/>
        <v>是</v>
      </c>
    </row>
    <row r="15" ht="37.5" customHeight="1" spans="1:6">
      <c r="A15" s="558">
        <v>10114</v>
      </c>
      <c r="B15" s="343" t="s">
        <v>20</v>
      </c>
      <c r="C15" s="345">
        <f>VLOOKUP(A15,'[3]10-1'!$A$4:$D$28,3,0)</f>
        <v>706</v>
      </c>
      <c r="D15" s="345">
        <f>VLOOKUP(A15,'[3]10-1'!$A$3:$D$28,4,0)</f>
        <v>750</v>
      </c>
      <c r="E15" s="365">
        <f t="shared" si="1"/>
        <v>0.062</v>
      </c>
      <c r="F15" s="476" t="str">
        <f t="shared" si="0"/>
        <v>是</v>
      </c>
    </row>
    <row r="16" ht="37.5" customHeight="1" spans="1:6">
      <c r="A16" s="558">
        <v>10118</v>
      </c>
      <c r="B16" s="343" t="s">
        <v>21</v>
      </c>
      <c r="C16" s="345">
        <f>VLOOKUP(A16,'[3]10-1'!$A$4:$D$28,3,0)</f>
        <v>3538</v>
      </c>
      <c r="D16" s="345">
        <f>VLOOKUP(A16,'[3]10-1'!$A$3:$D$28,4,0)</f>
        <v>1417</v>
      </c>
      <c r="E16" s="365">
        <f t="shared" si="1"/>
        <v>-0.599</v>
      </c>
      <c r="F16" s="476" t="str">
        <f t="shared" si="0"/>
        <v>是</v>
      </c>
    </row>
    <row r="17" ht="37.5" customHeight="1" spans="1:6">
      <c r="A17" s="558">
        <v>10119</v>
      </c>
      <c r="B17" s="343" t="s">
        <v>22</v>
      </c>
      <c r="C17" s="345">
        <f>VLOOKUP(A17,'[3]10-1'!$A$4:$D$28,3,0)</f>
        <v>1236</v>
      </c>
      <c r="D17" s="345">
        <f>VLOOKUP(A17,'[3]10-1'!$A$3:$D$28,4,0)</f>
        <v>1031</v>
      </c>
      <c r="E17" s="365">
        <f t="shared" si="1"/>
        <v>-0.166</v>
      </c>
      <c r="F17" s="476" t="str">
        <f t="shared" si="0"/>
        <v>是</v>
      </c>
    </row>
    <row r="18" ht="37.5" customHeight="1" spans="1:6">
      <c r="A18" s="558">
        <v>10120</v>
      </c>
      <c r="B18" s="343" t="s">
        <v>23</v>
      </c>
      <c r="C18" s="345">
        <f>VLOOKUP(A18,'[3]10-1'!$A$4:$D$28,3,0)</f>
        <v>2749</v>
      </c>
      <c r="D18" s="345">
        <f>VLOOKUP(A18,'[3]10-1'!$A$3:$D$28,4,0)</f>
        <v>2750</v>
      </c>
      <c r="E18" s="365">
        <f t="shared" si="1"/>
        <v>0</v>
      </c>
      <c r="F18" s="476" t="str">
        <f t="shared" si="0"/>
        <v>是</v>
      </c>
    </row>
    <row r="19" ht="37.5" customHeight="1" spans="1:6">
      <c r="A19" s="558">
        <v>10121</v>
      </c>
      <c r="B19" s="343" t="s">
        <v>24</v>
      </c>
      <c r="C19" s="345">
        <f>VLOOKUP(A19,'[3]10-1'!$A$4:$D$28,3,0)</f>
        <v>37</v>
      </c>
      <c r="D19" s="345">
        <f>VLOOKUP(A19,'[3]10-1'!$A$3:$D$28,4,0)</f>
        <v>35</v>
      </c>
      <c r="E19" s="365">
        <f t="shared" si="1"/>
        <v>-0.054</v>
      </c>
      <c r="F19" s="476" t="str">
        <f t="shared" si="0"/>
        <v>是</v>
      </c>
    </row>
    <row r="20" ht="37.5" hidden="1" customHeight="1" spans="1:6">
      <c r="A20" s="558">
        <v>10199</v>
      </c>
      <c r="B20" s="343" t="s">
        <v>25</v>
      </c>
      <c r="C20" s="345">
        <f>VLOOKUP(A20,'[3]10-1'!$A$4:$D$28,3,0)</f>
        <v>0</v>
      </c>
      <c r="D20" s="345"/>
      <c r="E20" s="363">
        <f t="shared" si="1"/>
        <v>0</v>
      </c>
      <c r="F20" s="476" t="str">
        <f t="shared" si="0"/>
        <v>否</v>
      </c>
    </row>
    <row r="21" s="551" customFormat="1" ht="37.5" customHeight="1" spans="1:6">
      <c r="A21" s="369" t="s">
        <v>26</v>
      </c>
      <c r="B21" s="527" t="s">
        <v>27</v>
      </c>
      <c r="C21" s="347">
        <f>SUM(C22:C29)</f>
        <v>33565</v>
      </c>
      <c r="D21" s="347">
        <f>SUM(D22:D29)</f>
        <v>30300</v>
      </c>
      <c r="E21" s="363">
        <f t="shared" si="1"/>
        <v>-0.097</v>
      </c>
      <c r="F21" s="559" t="str">
        <f t="shared" si="0"/>
        <v>是</v>
      </c>
    </row>
    <row r="22" ht="37.5" customHeight="1" spans="1:6">
      <c r="A22" s="560">
        <v>10302</v>
      </c>
      <c r="B22" s="343" t="s">
        <v>28</v>
      </c>
      <c r="C22" s="345">
        <f>VLOOKUP(A22,'[3]10-1'!$A$4:$D$28,3,0)</f>
        <v>1479</v>
      </c>
      <c r="D22" s="345">
        <f>VLOOKUP(A22,'[3]10-1'!$A$3:$D$28,4,0)</f>
        <v>1823</v>
      </c>
      <c r="E22" s="365">
        <f t="shared" si="1"/>
        <v>0.233</v>
      </c>
      <c r="F22" s="476" t="str">
        <f t="shared" si="0"/>
        <v>是</v>
      </c>
    </row>
    <row r="23" ht="37.5" customHeight="1" spans="1:6">
      <c r="A23" s="558">
        <v>10304</v>
      </c>
      <c r="B23" s="561" t="s">
        <v>29</v>
      </c>
      <c r="C23" s="345">
        <f>VLOOKUP(A23,'[3]10-1'!$A$4:$D$28,3,0)</f>
        <v>11269</v>
      </c>
      <c r="D23" s="345">
        <f>VLOOKUP(A23,'[3]10-1'!$A$3:$D$28,4,0)</f>
        <v>11500</v>
      </c>
      <c r="E23" s="365">
        <f t="shared" si="1"/>
        <v>0.02</v>
      </c>
      <c r="F23" s="476" t="str">
        <f t="shared" si="0"/>
        <v>是</v>
      </c>
    </row>
    <row r="24" ht="37.5" customHeight="1" spans="1:6">
      <c r="A24" s="558">
        <v>10305</v>
      </c>
      <c r="B24" s="343" t="s">
        <v>30</v>
      </c>
      <c r="C24" s="345">
        <f>VLOOKUP(A24,'[3]10-1'!$A$4:$D$28,3,0)</f>
        <v>1528</v>
      </c>
      <c r="D24" s="345">
        <f>VLOOKUP(A24,'[3]10-1'!$A$3:$D$28,4,0)</f>
        <v>3230</v>
      </c>
      <c r="E24" s="365">
        <f t="shared" si="1"/>
        <v>1.114</v>
      </c>
      <c r="F24" s="476" t="str">
        <f t="shared" si="0"/>
        <v>是</v>
      </c>
    </row>
    <row r="25" ht="37.5" hidden="1" customHeight="1" spans="1:6">
      <c r="A25" s="558">
        <v>10306</v>
      </c>
      <c r="B25" s="343" t="s">
        <v>31</v>
      </c>
      <c r="C25" s="345">
        <f>VLOOKUP(A25,'[3]10-1'!$A$4:$D$28,3,0)</f>
        <v>0</v>
      </c>
      <c r="D25" s="345">
        <f>VLOOKUP(A25,'[3]10-1'!$A$3:$D$28,4,0)</f>
        <v>0</v>
      </c>
      <c r="E25" s="365">
        <f t="shared" si="1"/>
        <v>0</v>
      </c>
      <c r="F25" s="476" t="str">
        <f t="shared" si="0"/>
        <v>否</v>
      </c>
    </row>
    <row r="26" ht="37.5" customHeight="1" spans="1:6">
      <c r="A26" s="558">
        <v>10307</v>
      </c>
      <c r="B26" s="343" t="s">
        <v>32</v>
      </c>
      <c r="C26" s="345">
        <f>VLOOKUP(A26,'[3]10-1'!$A$4:$D$28,3,0)</f>
        <v>14288</v>
      </c>
      <c r="D26" s="345">
        <f>VLOOKUP(A26,'[3]10-1'!$A$3:$D$28,4,0)</f>
        <v>9575</v>
      </c>
      <c r="E26" s="365">
        <f t="shared" si="1"/>
        <v>-0.33</v>
      </c>
      <c r="F26" s="476" t="str">
        <f t="shared" si="0"/>
        <v>是</v>
      </c>
    </row>
    <row r="27" ht="37.5" customHeight="1" spans="1:6">
      <c r="A27" s="558">
        <v>10308</v>
      </c>
      <c r="B27" s="343" t="s">
        <v>33</v>
      </c>
      <c r="C27" s="345">
        <f>VLOOKUP(A27,'[3]10-1'!$A$4:$D$28,3,0)</f>
        <v>2230</v>
      </c>
      <c r="D27" s="345">
        <f>VLOOKUP(A27,'[3]10-1'!$A$3:$D$28,4,0)</f>
        <v>0</v>
      </c>
      <c r="E27" s="365">
        <f t="shared" si="1"/>
        <v>-1</v>
      </c>
      <c r="F27" s="476" t="str">
        <f t="shared" si="0"/>
        <v>是</v>
      </c>
    </row>
    <row r="28" ht="37.5" customHeight="1" spans="1:6">
      <c r="A28" s="558">
        <v>10309</v>
      </c>
      <c r="B28" s="343" t="s">
        <v>34</v>
      </c>
      <c r="C28" s="345">
        <f>VLOOKUP(A28,'[3]10-1'!$A$4:$D$28,3,0)</f>
        <v>1145</v>
      </c>
      <c r="D28" s="345">
        <f>VLOOKUP(A28,'[3]10-1'!$A$3:$D$28,4,0)</f>
        <v>3672</v>
      </c>
      <c r="E28" s="365">
        <f t="shared" si="1"/>
        <v>2.207</v>
      </c>
      <c r="F28" s="476" t="str">
        <f t="shared" si="0"/>
        <v>是</v>
      </c>
    </row>
    <row r="29" ht="37.5" customHeight="1" spans="1:6">
      <c r="A29" s="558">
        <v>10399</v>
      </c>
      <c r="B29" s="343" t="s">
        <v>35</v>
      </c>
      <c r="C29" s="345">
        <f>VLOOKUP(A29,'[3]10-1'!$A$4:$D$28,3,0)</f>
        <v>1626</v>
      </c>
      <c r="D29" s="345">
        <f>VLOOKUP(A29,'[3]10-1'!$A$3:$D$28,4,0)</f>
        <v>500</v>
      </c>
      <c r="E29" s="365">
        <f t="shared" si="1"/>
        <v>-0.692</v>
      </c>
      <c r="F29" s="476" t="str">
        <f t="shared" si="0"/>
        <v>是</v>
      </c>
    </row>
    <row r="30" ht="37.5" customHeight="1" spans="1:6">
      <c r="A30" s="371"/>
      <c r="B30" s="343"/>
      <c r="C30" s="345"/>
      <c r="D30" s="345"/>
      <c r="E30" s="363">
        <f t="shared" si="1"/>
        <v>0</v>
      </c>
      <c r="F30" s="476" t="str">
        <f t="shared" si="0"/>
        <v>是</v>
      </c>
    </row>
    <row r="31" s="552" customFormat="1" ht="37.5" customHeight="1" spans="1:6">
      <c r="A31" s="562"/>
      <c r="B31" s="524" t="s">
        <v>36</v>
      </c>
      <c r="C31" s="347">
        <f>C5+C21</f>
        <v>64365</v>
      </c>
      <c r="D31" s="347">
        <f>D5+D21</f>
        <v>61900</v>
      </c>
      <c r="E31" s="363">
        <f t="shared" si="1"/>
        <v>-0.038</v>
      </c>
      <c r="F31" s="476" t="str">
        <f t="shared" si="0"/>
        <v>是</v>
      </c>
    </row>
    <row r="32" ht="37.5" customHeight="1" spans="1:6">
      <c r="A32" s="369">
        <v>105</v>
      </c>
      <c r="B32" s="336" t="s">
        <v>37</v>
      </c>
      <c r="C32" s="347"/>
      <c r="D32" s="347"/>
      <c r="E32" s="363">
        <f t="shared" si="1"/>
        <v>0</v>
      </c>
      <c r="F32" s="476" t="str">
        <f t="shared" si="0"/>
        <v>是</v>
      </c>
    </row>
    <row r="33" ht="37.5" customHeight="1" spans="1:6">
      <c r="A33" s="526">
        <v>110</v>
      </c>
      <c r="B33" s="527" t="s">
        <v>38</v>
      </c>
      <c r="C33" s="347">
        <f>SUM(C34:C41)</f>
        <v>312937</v>
      </c>
      <c r="D33" s="347">
        <f>SUM(D34:D41)</f>
        <v>255200</v>
      </c>
      <c r="E33" s="363">
        <f t="shared" si="1"/>
        <v>-0.185</v>
      </c>
      <c r="F33" s="476" t="str">
        <f t="shared" si="0"/>
        <v>是</v>
      </c>
    </row>
    <row r="34" ht="37.5" customHeight="1" spans="1:6">
      <c r="A34" s="371">
        <v>11001</v>
      </c>
      <c r="B34" s="343" t="s">
        <v>39</v>
      </c>
      <c r="C34" s="345">
        <v>4381</v>
      </c>
      <c r="D34" s="345">
        <v>3677</v>
      </c>
      <c r="E34" s="365">
        <f t="shared" si="1"/>
        <v>-0.161</v>
      </c>
      <c r="F34" s="476" t="str">
        <f t="shared" si="0"/>
        <v>是</v>
      </c>
    </row>
    <row r="35" ht="37.5" customHeight="1" spans="1:6">
      <c r="A35" s="371"/>
      <c r="B35" s="343" t="s">
        <v>40</v>
      </c>
      <c r="C35" s="345">
        <v>193948</v>
      </c>
      <c r="D35" s="345">
        <v>120224</v>
      </c>
      <c r="E35" s="365">
        <f t="shared" si="1"/>
        <v>-0.38</v>
      </c>
      <c r="F35" s="476" t="str">
        <f t="shared" si="0"/>
        <v>是</v>
      </c>
    </row>
    <row r="36" ht="37.5" customHeight="1" spans="1:6">
      <c r="A36" s="371">
        <v>11008</v>
      </c>
      <c r="B36" s="343" t="s">
        <v>41</v>
      </c>
      <c r="C36" s="345">
        <v>50985</v>
      </c>
      <c r="D36" s="345">
        <v>32761</v>
      </c>
      <c r="E36" s="365">
        <f t="shared" si="1"/>
        <v>-0.357</v>
      </c>
      <c r="F36" s="476" t="str">
        <f t="shared" si="0"/>
        <v>是</v>
      </c>
    </row>
    <row r="37" ht="37.5" customHeight="1" spans="1:6">
      <c r="A37" s="371">
        <v>11009</v>
      </c>
      <c r="B37" s="343" t="s">
        <v>42</v>
      </c>
      <c r="C37" s="345">
        <v>20701</v>
      </c>
      <c r="D37" s="345">
        <v>17073</v>
      </c>
      <c r="E37" s="365">
        <f t="shared" si="1"/>
        <v>-0.175</v>
      </c>
      <c r="F37" s="476" t="str">
        <f t="shared" si="0"/>
        <v>是</v>
      </c>
    </row>
    <row r="38" customFormat="1" ht="37.5" customHeight="1" spans="1:6">
      <c r="A38" s="371">
        <v>11011</v>
      </c>
      <c r="B38" s="528" t="s">
        <v>43</v>
      </c>
      <c r="C38" s="345">
        <v>21350</v>
      </c>
      <c r="D38" s="345">
        <v>29879</v>
      </c>
      <c r="E38" s="365">
        <f t="shared" si="1"/>
        <v>0.399</v>
      </c>
      <c r="F38" s="476" t="str">
        <f t="shared" si="0"/>
        <v>是</v>
      </c>
    </row>
    <row r="39" s="553" customFormat="1" ht="37.5" hidden="1" customHeight="1" spans="1:6">
      <c r="A39" s="563">
        <v>11013</v>
      </c>
      <c r="B39" s="533" t="s">
        <v>44</v>
      </c>
      <c r="C39" s="345"/>
      <c r="D39" s="345"/>
      <c r="E39" s="365">
        <f t="shared" si="1"/>
        <v>0</v>
      </c>
      <c r="F39" s="476" t="str">
        <f t="shared" si="0"/>
        <v>否</v>
      </c>
    </row>
    <row r="40" s="553" customFormat="1" ht="37.5" customHeight="1" spans="1:6">
      <c r="A40" s="563">
        <v>1102103</v>
      </c>
      <c r="B40" s="325" t="s">
        <v>45</v>
      </c>
      <c r="C40" s="345">
        <v>1473</v>
      </c>
      <c r="D40" s="345"/>
      <c r="E40" s="365">
        <f t="shared" si="1"/>
        <v>-1</v>
      </c>
      <c r="F40" s="476" t="str">
        <f t="shared" si="0"/>
        <v>是</v>
      </c>
    </row>
    <row r="41" s="553" customFormat="1" ht="37.5" customHeight="1" spans="1:6">
      <c r="A41" s="563">
        <v>11015</v>
      </c>
      <c r="B41" s="533" t="s">
        <v>46</v>
      </c>
      <c r="C41" s="345">
        <v>20099</v>
      </c>
      <c r="D41" s="345">
        <v>51586</v>
      </c>
      <c r="E41" s="365">
        <f t="shared" si="1"/>
        <v>1.567</v>
      </c>
      <c r="F41" s="476" t="str">
        <f t="shared" si="0"/>
        <v>是</v>
      </c>
    </row>
    <row r="42" ht="37.5" customHeight="1" spans="1:6">
      <c r="A42" s="564"/>
      <c r="B42" s="565" t="s">
        <v>47</v>
      </c>
      <c r="C42" s="347">
        <f>C31+C32+C33</f>
        <v>377302</v>
      </c>
      <c r="D42" s="347">
        <f>D31+D32+D33</f>
        <v>317100</v>
      </c>
      <c r="E42" s="363">
        <f t="shared" si="1"/>
        <v>-0.16</v>
      </c>
      <c r="F42" s="476" t="str">
        <f t="shared" si="0"/>
        <v>是</v>
      </c>
    </row>
    <row r="43" spans="3:4">
      <c r="C43" s="566"/>
      <c r="D43" s="566"/>
    </row>
    <row r="44" spans="4:4">
      <c r="D44" s="566"/>
    </row>
    <row r="45" spans="3:4">
      <c r="C45" s="566"/>
      <c r="D45" s="566"/>
    </row>
    <row r="46" spans="4:4">
      <c r="D46" s="566"/>
    </row>
    <row r="47" spans="3:4">
      <c r="C47" s="566"/>
      <c r="D47" s="566"/>
    </row>
    <row r="48" spans="3:4">
      <c r="C48" s="566"/>
      <c r="D48" s="566"/>
    </row>
    <row r="49" spans="4:4">
      <c r="D49" s="566"/>
    </row>
    <row r="50" spans="3:4">
      <c r="C50" s="566"/>
      <c r="D50" s="566"/>
    </row>
    <row r="51" spans="3:4">
      <c r="C51" s="566"/>
      <c r="D51" s="566"/>
    </row>
    <row r="52" spans="3:4">
      <c r="C52" s="566"/>
      <c r="D52" s="566"/>
    </row>
    <row r="53" spans="3:4">
      <c r="C53" s="566"/>
      <c r="D53" s="566"/>
    </row>
    <row r="54" spans="4:4">
      <c r="D54" s="566"/>
    </row>
    <row r="55" spans="3:4">
      <c r="C55" s="566"/>
      <c r="D55" s="566"/>
    </row>
  </sheetData>
  <sheetProtection algorithmName="SHA-512" hashValue="0nxV1yYZ3RjLNd+IpDLZtRC8ew0f0pNQo1cc+5dN/2r0DmzkhlZHtKn4zUdQT7lHTt3o0gf8RLJUPuRbvRs3/Q==" saltValue="tqUwnBTh4TFwDg8ewpoVAA==" spinCount="100000" sheet="1" selectLockedCells="1" selectUnlockedCells="1" objects="1"/>
  <autoFilter xmlns:etc="http://www.wps.cn/officeDocument/2017/etCustomData" ref="A4:F42" etc:filterBottomFollowUsedRange="0">
    <filterColumn colId="5">
      <customFilters>
        <customFilter operator="equal" val="是"/>
      </customFilters>
    </filterColumn>
    <extLst/>
  </autoFilter>
  <mergeCells count="1">
    <mergeCell ref="B2:E2"/>
  </mergeCells>
  <conditionalFormatting sqref="E3">
    <cfRule type="cellIs" dxfId="0" priority="45" stopIfTrue="1" operator="lessThanOrEqual">
      <formula>-1</formula>
    </cfRule>
  </conditionalFormatting>
  <conditionalFormatting sqref="A32:B32">
    <cfRule type="expression" dxfId="1" priority="51" stopIfTrue="1">
      <formula>"len($A:$A)=3"</formula>
    </cfRule>
  </conditionalFormatting>
  <conditionalFormatting sqref="C32">
    <cfRule type="expression" dxfId="1" priority="36" stopIfTrue="1">
      <formula>"len($A:$A)=3"</formula>
    </cfRule>
  </conditionalFormatting>
  <conditionalFormatting sqref="D32">
    <cfRule type="expression" dxfId="1" priority="25" stopIfTrue="1">
      <formula>"len($A:$A)=3"</formula>
    </cfRule>
  </conditionalFormatting>
  <conditionalFormatting sqref="E32">
    <cfRule type="cellIs" dxfId="2" priority="66" stopIfTrue="1" operator="lessThan">
      <formula>0</formula>
    </cfRule>
    <cfRule type="cellIs" dxfId="0" priority="67" stopIfTrue="1" operator="greaterThan">
      <formula>5</formula>
    </cfRule>
  </conditionalFormatting>
  <conditionalFormatting sqref="B38">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A40">
    <cfRule type="expression" dxfId="1" priority="4" stopIfTrue="1">
      <formula>"len($A:$A)=3"</formula>
    </cfRule>
  </conditionalFormatting>
  <conditionalFormatting sqref="B40">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41">
    <cfRule type="expression" dxfId="1" priority="28" stopIfTrue="1">
      <formula>"len($A:$A)=3"</formula>
    </cfRule>
  </conditionalFormatting>
  <conditionalFormatting sqref="B8:B9">
    <cfRule type="expression" dxfId="1" priority="59" stopIfTrue="1">
      <formula>"len($A:$A)=3"</formula>
    </cfRule>
  </conditionalFormatting>
  <conditionalFormatting sqref="B33:B35">
    <cfRule type="expression" dxfId="1" priority="20" stopIfTrue="1">
      <formula>"len($A:$A)=3"</formula>
    </cfRule>
  </conditionalFormatting>
  <conditionalFormatting sqref="C34:C35">
    <cfRule type="expression" dxfId="1" priority="34" stopIfTrue="1">
      <formula>"len($A:$A)=3"</formula>
    </cfRule>
  </conditionalFormatting>
  <conditionalFormatting sqref="C36:C38">
    <cfRule type="expression" dxfId="1" priority="32" stopIfTrue="1">
      <formula>"len($A:$A)=3"</formula>
    </cfRule>
  </conditionalFormatting>
  <conditionalFormatting sqref="D34:D35">
    <cfRule type="expression" dxfId="1" priority="23" stopIfTrue="1">
      <formula>"len($A:$A)=3"</formula>
    </cfRule>
  </conditionalFormatting>
  <conditionalFormatting sqref="D36:D38">
    <cfRule type="expression" dxfId="1" priority="21" stopIfTrue="1">
      <formula>"len($A:$A)=3"</formula>
    </cfRule>
  </conditionalFormatting>
  <conditionalFormatting sqref="D39:D41">
    <cfRule type="expression" dxfId="1" priority="31" stopIfTrue="1">
      <formula>"len($A:$A)=3"</formula>
    </cfRule>
  </conditionalFormatting>
  <conditionalFormatting sqref="F5:F42">
    <cfRule type="cellIs" dxfId="2" priority="43" stopIfTrue="1" operator="lessThan">
      <formula>0</formula>
    </cfRule>
    <cfRule type="cellIs" dxfId="2" priority="44" stopIfTrue="1" operator="lessThan">
      <formula>0</formula>
    </cfRule>
  </conditionalFormatting>
  <conditionalFormatting sqref="A5:B30">
    <cfRule type="expression" dxfId="1" priority="56" stopIfTrue="1">
      <formula>"len($A:$A)=3"</formula>
    </cfRule>
  </conditionalFormatting>
  <conditionalFormatting sqref="B5:B7 B32 B42">
    <cfRule type="expression" dxfId="1" priority="65" stopIfTrue="1">
      <formula>"len($A:$A)=3"</formula>
    </cfRule>
  </conditionalFormatting>
  <conditionalFormatting sqref="C5:C30 D5 D21">
    <cfRule type="expression" dxfId="1" priority="37" stopIfTrue="1">
      <formula>"len($A:$A)=3"</formula>
    </cfRule>
  </conditionalFormatting>
  <conditionalFormatting sqref="C5:C29 D5 D21">
    <cfRule type="expression" dxfId="1" priority="40" stopIfTrue="1">
      <formula>"len($A:$A)=3"</formula>
    </cfRule>
  </conditionalFormatting>
  <conditionalFormatting sqref="D6:D20 D22:D30">
    <cfRule type="expression" dxfId="1" priority="26" stopIfTrue="1">
      <formula>"len($A:$A)=3"</formula>
    </cfRule>
  </conditionalFormatting>
  <conditionalFormatting sqref="D6:D20 D22:D29">
    <cfRule type="expression" dxfId="1" priority="29" stopIfTrue="1">
      <formula>"len($A:$A)=3"</formula>
    </cfRule>
  </conditionalFormatting>
  <conditionalFormatting sqref="C32 C33:D35">
    <cfRule type="expression" dxfId="1" priority="41" stopIfTrue="1">
      <formula>"len($A:$A)=3"</formula>
    </cfRule>
  </conditionalFormatting>
  <conditionalFormatting sqref="D32 D34:D35">
    <cfRule type="expression" dxfId="1" priority="30" stopIfTrue="1">
      <formula>"len($A:$A)=3"</formula>
    </cfRule>
  </conditionalFormatting>
  <conditionalFormatting sqref="A33:B35 B41:B42">
    <cfRule type="expression" dxfId="1" priority="19" stopIfTrue="1">
      <formula>"len($A:$A)=3"</formula>
    </cfRule>
  </conditionalFormatting>
  <conditionalFormatting sqref="C33:D35">
    <cfRule type="expression" dxfId="1" priority="35" stopIfTrue="1">
      <formula>"len($A:$A)=3"</formula>
    </cfRule>
  </conditionalFormatting>
  <conditionalFormatting sqref="A34:B35">
    <cfRule type="expression" dxfId="1" priority="18" stopIfTrue="1">
      <formula>"len($A:$A)=3"</formula>
    </cfRule>
  </conditionalFormatting>
  <conditionalFormatting sqref="A36:B37 A38">
    <cfRule type="expression" dxfId="1" priority="16" stopIfTrue="1">
      <formula>"len($A:$A)=3"</formula>
    </cfRule>
  </conditionalFormatting>
  <conditionalFormatting sqref="A36:D36 B42">
    <cfRule type="expression" dxfId="1" priority="63" stopIfTrue="1">
      <formula>"len($A:$A)=3"</formula>
    </cfRule>
  </conditionalFormatting>
  <conditionalFormatting sqref="B39 B41:B42">
    <cfRule type="expression" dxfId="1" priority="14" stopIfTrue="1">
      <formula>"len($A:$A)=3"</formula>
    </cfRule>
    <cfRule type="expression" dxfId="1" priority="15" stopIfTrue="1">
      <formula>"len($A:$A)=3"</formula>
    </cfRule>
  </conditionalFormatting>
  <conditionalFormatting sqref="C39:C42 D42">
    <cfRule type="expression" dxfId="1" priority="42" stopIfTrue="1">
      <formula>"len($A:$A)=3"</formula>
    </cfRule>
  </conditionalFormatting>
  <conditionalFormatting sqref="C41:C42 D42">
    <cfRule type="expression" dxfId="1" priority="39"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0"/>
  <sheetViews>
    <sheetView showGridLines="0" showZeros="0" view="pageBreakPreview" zoomScale="90" zoomScaleNormal="90" topLeftCell="B1" workbookViewId="0">
      <pane ySplit="3" topLeftCell="A23" activePane="bottomLeft" state="frozen"/>
      <selection/>
      <selection pane="bottomLeft" activeCell="O5" sqref="O5"/>
    </sheetView>
  </sheetViews>
  <sheetFormatPr defaultColWidth="9" defaultRowHeight="14.25" outlineLevelCol="5"/>
  <cols>
    <col min="1" max="1" width="12.75" style="162" customWidth="1"/>
    <col min="2" max="2" width="50.75" style="162" customWidth="1"/>
    <col min="3" max="5" width="20.6333333333333" style="162" customWidth="1"/>
    <col min="6" max="6" width="9.75" style="162" hidden="1" customWidth="1"/>
    <col min="7" max="16384" width="9" style="1"/>
  </cols>
  <sheetData>
    <row r="1" s="502" customFormat="1" ht="45" customHeight="1" spans="1:6">
      <c r="A1" s="507"/>
      <c r="B1" s="507" t="s">
        <v>48</v>
      </c>
      <c r="C1" s="507"/>
      <c r="D1" s="507"/>
      <c r="E1" s="507"/>
      <c r="F1" s="508"/>
    </row>
    <row r="2" ht="18.95" customHeight="1" spans="1:5">
      <c r="A2" s="537"/>
      <c r="B2" s="509"/>
      <c r="C2" s="357"/>
      <c r="E2" s="510" t="s">
        <v>2</v>
      </c>
    </row>
    <row r="3" s="503" customFormat="1" ht="45" customHeight="1" spans="1:6">
      <c r="A3" s="538" t="s">
        <v>3</v>
      </c>
      <c r="B3" s="539" t="s">
        <v>4</v>
      </c>
      <c r="C3" s="125" t="s">
        <v>5</v>
      </c>
      <c r="D3" s="125" t="s">
        <v>6</v>
      </c>
      <c r="E3" s="539" t="s">
        <v>7</v>
      </c>
      <c r="F3" s="540" t="s">
        <v>8</v>
      </c>
    </row>
    <row r="4" ht="37.5" customHeight="1" spans="1:6">
      <c r="A4" s="522" t="s">
        <v>49</v>
      </c>
      <c r="B4" s="541" t="s">
        <v>50</v>
      </c>
      <c r="C4" s="516">
        <f>VLOOKUP(B4,'[3]10-2'!$B$3:$D$28,2,0)</f>
        <v>17507</v>
      </c>
      <c r="D4" s="516">
        <f>VLOOKUP(B4,'[3]10-2'!$B$3:$D$28,3,0)</f>
        <v>21812</v>
      </c>
      <c r="E4" s="542">
        <f>IF(C4&lt;0,"",IFERROR(D4/C4-1,0))</f>
        <v>0.246</v>
      </c>
      <c r="F4" s="130" t="str">
        <f t="shared" ref="F4:F38" si="0">IF(LEN(A4)=3,"是",IF(B4&lt;&gt;"",IF(SUM(C4:D4)&lt;&gt;0,"是","否"),"是"))</f>
        <v>是</v>
      </c>
    </row>
    <row r="5" ht="37.5" customHeight="1" spans="1:6">
      <c r="A5" s="522" t="s">
        <v>51</v>
      </c>
      <c r="B5" s="543" t="s">
        <v>52</v>
      </c>
      <c r="C5" s="516">
        <f>VLOOKUP(B5,'[3]10-2'!$B$3:$D$28,2,0)</f>
        <v>0</v>
      </c>
      <c r="D5" s="516">
        <f>VLOOKUP(B5,'[3]10-2'!$B$3:$D$28,3,0)</f>
        <v>0</v>
      </c>
      <c r="E5" s="542">
        <f t="shared" ref="E5:E31" si="1">IF(C5&lt;0,"",IFERROR(D5/C5-1,0))</f>
        <v>0</v>
      </c>
      <c r="F5" s="130" t="str">
        <f t="shared" si="0"/>
        <v>是</v>
      </c>
    </row>
    <row r="6" ht="37.5" customHeight="1" spans="1:6">
      <c r="A6" s="522" t="s">
        <v>53</v>
      </c>
      <c r="B6" s="543" t="s">
        <v>54</v>
      </c>
      <c r="C6" s="516">
        <f>VLOOKUP(B6,'[3]10-2'!$B$3:$D$28,2,0)</f>
        <v>390</v>
      </c>
      <c r="D6" s="516">
        <f>VLOOKUP(B6,'[3]10-2'!$B$3:$D$28,3,0)</f>
        <v>134</v>
      </c>
      <c r="E6" s="542">
        <f t="shared" si="1"/>
        <v>-0.656</v>
      </c>
      <c r="F6" s="130" t="str">
        <f t="shared" si="0"/>
        <v>是</v>
      </c>
    </row>
    <row r="7" ht="37.5" customHeight="1" spans="1:6">
      <c r="A7" s="522" t="s">
        <v>55</v>
      </c>
      <c r="B7" s="543" t="s">
        <v>56</v>
      </c>
      <c r="C7" s="516">
        <f>VLOOKUP(B7,'[3]10-2'!$B$3:$D$28,2,0)</f>
        <v>12165</v>
      </c>
      <c r="D7" s="516">
        <f>VLOOKUP(B7,'[3]10-2'!$B$3:$D$28,3,0)</f>
        <v>12640</v>
      </c>
      <c r="E7" s="542">
        <f t="shared" si="1"/>
        <v>0.039</v>
      </c>
      <c r="F7" s="130" t="str">
        <f t="shared" si="0"/>
        <v>是</v>
      </c>
    </row>
    <row r="8" ht="37.5" customHeight="1" spans="1:6">
      <c r="A8" s="522" t="s">
        <v>57</v>
      </c>
      <c r="B8" s="543" t="s">
        <v>58</v>
      </c>
      <c r="C8" s="516">
        <f>VLOOKUP(B8,'[3]10-2'!$B$3:$D$28,2,0)</f>
        <v>75403</v>
      </c>
      <c r="D8" s="516">
        <f>VLOOKUP(B8,'[3]10-2'!$B$3:$D$28,3,0)</f>
        <v>88011</v>
      </c>
      <c r="E8" s="542">
        <f t="shared" si="1"/>
        <v>0.167</v>
      </c>
      <c r="F8" s="130" t="str">
        <f t="shared" si="0"/>
        <v>是</v>
      </c>
    </row>
    <row r="9" ht="37.5" customHeight="1" spans="1:6">
      <c r="A9" s="522" t="s">
        <v>59</v>
      </c>
      <c r="B9" s="543" t="s">
        <v>60</v>
      </c>
      <c r="C9" s="516">
        <f>VLOOKUP(B9,'[3]10-2'!$B$3:$D$28,2,0)</f>
        <v>276</v>
      </c>
      <c r="D9" s="516">
        <f>VLOOKUP(B9,'[3]10-2'!$B$3:$D$28,3,0)</f>
        <v>474</v>
      </c>
      <c r="E9" s="542">
        <f t="shared" si="1"/>
        <v>0.717</v>
      </c>
      <c r="F9" s="130" t="str">
        <f t="shared" si="0"/>
        <v>是</v>
      </c>
    </row>
    <row r="10" ht="37.5" customHeight="1" spans="1:6">
      <c r="A10" s="522" t="s">
        <v>61</v>
      </c>
      <c r="B10" s="543" t="s">
        <v>62</v>
      </c>
      <c r="C10" s="516">
        <f>VLOOKUP(B10,'[3]10-2'!$B$3:$D$28,2,0)</f>
        <v>3259</v>
      </c>
      <c r="D10" s="516">
        <f>VLOOKUP(B10,'[3]10-2'!$B$3:$D$28,3,0)</f>
        <v>2530</v>
      </c>
      <c r="E10" s="542">
        <f t="shared" si="1"/>
        <v>-0.224</v>
      </c>
      <c r="F10" s="130" t="str">
        <f t="shared" si="0"/>
        <v>是</v>
      </c>
    </row>
    <row r="11" ht="37.5" customHeight="1" spans="1:6">
      <c r="A11" s="522" t="s">
        <v>63</v>
      </c>
      <c r="B11" s="543" t="s">
        <v>64</v>
      </c>
      <c r="C11" s="516">
        <f>VLOOKUP(B11,'[3]10-2'!$B$3:$D$28,2,0)</f>
        <v>41909</v>
      </c>
      <c r="D11" s="516">
        <f>VLOOKUP(B11,'[3]10-2'!$B$3:$D$28,3,0)</f>
        <v>45101</v>
      </c>
      <c r="E11" s="542">
        <f t="shared" si="1"/>
        <v>0.076</v>
      </c>
      <c r="F11" s="130" t="str">
        <f t="shared" si="0"/>
        <v>是</v>
      </c>
    </row>
    <row r="12" ht="37.5" customHeight="1" spans="1:6">
      <c r="A12" s="522" t="s">
        <v>65</v>
      </c>
      <c r="B12" s="543" t="s">
        <v>66</v>
      </c>
      <c r="C12" s="516">
        <f>VLOOKUP(B12,'[3]10-2'!$B$3:$D$28,2,0)</f>
        <v>13225</v>
      </c>
      <c r="D12" s="516">
        <f>VLOOKUP(B12,'[3]10-2'!$B$3:$D$28,3,0)</f>
        <v>25000</v>
      </c>
      <c r="E12" s="542">
        <f t="shared" si="1"/>
        <v>0.89</v>
      </c>
      <c r="F12" s="130" t="str">
        <f t="shared" si="0"/>
        <v>是</v>
      </c>
    </row>
    <row r="13" ht="37.5" customHeight="1" spans="1:6">
      <c r="A13" s="522" t="s">
        <v>67</v>
      </c>
      <c r="B13" s="543" t="s">
        <v>68</v>
      </c>
      <c r="C13" s="516">
        <f>VLOOKUP(B13,'[3]10-2'!$B$3:$D$28,2,0)</f>
        <v>2056</v>
      </c>
      <c r="D13" s="516">
        <f>VLOOKUP(B13,'[3]10-2'!$B$3:$D$28,3,0)</f>
        <v>2640</v>
      </c>
      <c r="E13" s="542">
        <f t="shared" si="1"/>
        <v>0.284</v>
      </c>
      <c r="F13" s="130" t="str">
        <f t="shared" si="0"/>
        <v>是</v>
      </c>
    </row>
    <row r="14" ht="37.5" customHeight="1" spans="1:6">
      <c r="A14" s="522" t="s">
        <v>69</v>
      </c>
      <c r="B14" s="543" t="s">
        <v>70</v>
      </c>
      <c r="C14" s="516">
        <f>VLOOKUP(B14,'[3]10-2'!$B$3:$D$28,2,0)</f>
        <v>7106</v>
      </c>
      <c r="D14" s="516">
        <f>VLOOKUP(B14,'[3]10-2'!$B$3:$D$28,3,0)</f>
        <v>7120</v>
      </c>
      <c r="E14" s="542">
        <f t="shared" si="1"/>
        <v>0.002</v>
      </c>
      <c r="F14" s="130" t="str">
        <f t="shared" si="0"/>
        <v>是</v>
      </c>
    </row>
    <row r="15" ht="37.5" customHeight="1" spans="1:6">
      <c r="A15" s="522" t="s">
        <v>71</v>
      </c>
      <c r="B15" s="543" t="s">
        <v>72</v>
      </c>
      <c r="C15" s="516">
        <f>VLOOKUP(B15,'[3]10-2'!$B$3:$D$28,2,0)</f>
        <v>38314</v>
      </c>
      <c r="D15" s="516">
        <f>VLOOKUP(B15,'[3]10-2'!$B$3:$D$28,3,0)</f>
        <v>27140</v>
      </c>
      <c r="E15" s="542">
        <f t="shared" si="1"/>
        <v>-0.292</v>
      </c>
      <c r="F15" s="130" t="str">
        <f t="shared" si="0"/>
        <v>是</v>
      </c>
    </row>
    <row r="16" ht="37.5" customHeight="1" spans="1:6">
      <c r="A16" s="522" t="s">
        <v>73</v>
      </c>
      <c r="B16" s="543" t="s">
        <v>74</v>
      </c>
      <c r="C16" s="516">
        <f>VLOOKUP(B16,'[3]10-2'!$B$3:$D$28,2,0)</f>
        <v>10262</v>
      </c>
      <c r="D16" s="516">
        <f>VLOOKUP(B16,'[3]10-2'!$B$3:$D$28,3,0)</f>
        <v>11285</v>
      </c>
      <c r="E16" s="542">
        <f t="shared" si="1"/>
        <v>0.1</v>
      </c>
      <c r="F16" s="130" t="str">
        <f t="shared" si="0"/>
        <v>是</v>
      </c>
    </row>
    <row r="17" ht="37.5" customHeight="1" spans="1:6">
      <c r="A17" s="522" t="s">
        <v>75</v>
      </c>
      <c r="B17" s="543" t="s">
        <v>76</v>
      </c>
      <c r="C17" s="516">
        <f>VLOOKUP(B17,'[3]10-2'!$B$3:$D$28,2,0)</f>
        <v>753</v>
      </c>
      <c r="D17" s="516">
        <f>VLOOKUP(B17,'[3]10-2'!$B$3:$D$28,3,0)</f>
        <v>640</v>
      </c>
      <c r="E17" s="542">
        <f t="shared" si="1"/>
        <v>-0.15</v>
      </c>
      <c r="F17" s="130" t="str">
        <f t="shared" si="0"/>
        <v>是</v>
      </c>
    </row>
    <row r="18" ht="37.5" customHeight="1" spans="1:6">
      <c r="A18" s="522" t="s">
        <v>77</v>
      </c>
      <c r="B18" s="543" t="s">
        <v>78</v>
      </c>
      <c r="C18" s="516">
        <f>VLOOKUP(B18,'[3]10-2'!$B$3:$D$28,2,0)</f>
        <v>3209</v>
      </c>
      <c r="D18" s="516">
        <f>VLOOKUP(B18,'[3]10-2'!$B$3:$D$28,3,0)</f>
        <v>659</v>
      </c>
      <c r="E18" s="542">
        <f t="shared" si="1"/>
        <v>-0.795</v>
      </c>
      <c r="F18" s="130" t="str">
        <f t="shared" si="0"/>
        <v>是</v>
      </c>
    </row>
    <row r="19" ht="37.5" customHeight="1" spans="1:6">
      <c r="A19" s="522" t="s">
        <v>79</v>
      </c>
      <c r="B19" s="543" t="s">
        <v>80</v>
      </c>
      <c r="C19" s="516">
        <f>VLOOKUP(B19,'[3]10-2'!$B$3:$D$28,2,0)</f>
        <v>0</v>
      </c>
      <c r="D19" s="516">
        <f>VLOOKUP(B19,'[3]10-2'!$B$3:$D$28,3,0)</f>
        <v>0</v>
      </c>
      <c r="E19" s="542">
        <f t="shared" si="1"/>
        <v>0</v>
      </c>
      <c r="F19" s="130" t="str">
        <f t="shared" si="0"/>
        <v>是</v>
      </c>
    </row>
    <row r="20" ht="37.5" customHeight="1" spans="1:6">
      <c r="A20" s="522" t="s">
        <v>81</v>
      </c>
      <c r="B20" s="543" t="s">
        <v>82</v>
      </c>
      <c r="C20" s="516">
        <f>VLOOKUP(B20,'[3]10-2'!$B$3:$D$28,2,0)</f>
        <v>0</v>
      </c>
      <c r="D20" s="516">
        <f>VLOOKUP(B20,'[3]10-2'!$B$3:$D$28,3,0)</f>
        <v>0</v>
      </c>
      <c r="E20" s="542">
        <f t="shared" si="1"/>
        <v>0</v>
      </c>
      <c r="F20" s="130" t="str">
        <f t="shared" si="0"/>
        <v>是</v>
      </c>
    </row>
    <row r="21" ht="37.5" customHeight="1" spans="1:6">
      <c r="A21" s="522" t="s">
        <v>83</v>
      </c>
      <c r="B21" s="543" t="s">
        <v>84</v>
      </c>
      <c r="C21" s="516">
        <f>VLOOKUP(B21,'[3]10-2'!$B$3:$D$28,2,0)</f>
        <v>637</v>
      </c>
      <c r="D21" s="516">
        <f>VLOOKUP(B21,'[3]10-2'!$B$3:$D$28,3,0)</f>
        <v>1116</v>
      </c>
      <c r="E21" s="542">
        <f t="shared" si="1"/>
        <v>0.752</v>
      </c>
      <c r="F21" s="130" t="str">
        <f t="shared" si="0"/>
        <v>是</v>
      </c>
    </row>
    <row r="22" ht="37.5" customHeight="1" spans="1:6">
      <c r="A22" s="522" t="s">
        <v>85</v>
      </c>
      <c r="B22" s="543" t="s">
        <v>86</v>
      </c>
      <c r="C22" s="516">
        <f>VLOOKUP(B22,'[3]10-2'!$B$3:$D$28,2,0)</f>
        <v>27147</v>
      </c>
      <c r="D22" s="516">
        <f>VLOOKUP(B22,'[3]10-2'!$B$3:$D$28,3,0)</f>
        <v>10787</v>
      </c>
      <c r="E22" s="542">
        <f t="shared" si="1"/>
        <v>-0.603</v>
      </c>
      <c r="F22" s="130" t="str">
        <f t="shared" si="0"/>
        <v>是</v>
      </c>
    </row>
    <row r="23" ht="37.5" customHeight="1" spans="1:6">
      <c r="A23" s="522" t="s">
        <v>87</v>
      </c>
      <c r="B23" s="543" t="s">
        <v>88</v>
      </c>
      <c r="C23" s="516">
        <f>VLOOKUP(B23,'[3]10-2'!$B$3:$D$28,2,0)</f>
        <v>480</v>
      </c>
      <c r="D23" s="516">
        <f>VLOOKUP(B23,'[3]10-2'!$B$3:$D$28,3,0)</f>
        <v>159</v>
      </c>
      <c r="E23" s="542">
        <f t="shared" si="1"/>
        <v>-0.669</v>
      </c>
      <c r="F23" s="130" t="str">
        <f t="shared" si="0"/>
        <v>是</v>
      </c>
    </row>
    <row r="24" ht="37.5" customHeight="1" spans="1:6">
      <c r="A24" s="522" t="s">
        <v>89</v>
      </c>
      <c r="B24" s="543" t="s">
        <v>90</v>
      </c>
      <c r="C24" s="516">
        <f>VLOOKUP(B24,'[3]10-2'!$B$3:$D$28,2,0)</f>
        <v>113</v>
      </c>
      <c r="D24" s="516">
        <f>VLOOKUP(B24,'[3]10-2'!$B$3:$D$28,3,0)</f>
        <v>3591</v>
      </c>
      <c r="E24" s="542">
        <f t="shared" si="1"/>
        <v>30.779</v>
      </c>
      <c r="F24" s="130" t="str">
        <f t="shared" si="0"/>
        <v>是</v>
      </c>
    </row>
    <row r="25" ht="37.5" customHeight="1" spans="1:6">
      <c r="A25" s="522" t="s">
        <v>91</v>
      </c>
      <c r="B25" s="543" t="s">
        <v>92</v>
      </c>
      <c r="C25" s="516">
        <f>VLOOKUP(B25,'[3]10-2'!$B$3:$D$28,2,0)</f>
        <v>0</v>
      </c>
      <c r="D25" s="516">
        <f>VLOOKUP(B25,'[3]10-2'!$B$3:$D$28,3,0)</f>
        <v>2740</v>
      </c>
      <c r="E25" s="542">
        <f t="shared" si="1"/>
        <v>0</v>
      </c>
      <c r="F25" s="130" t="str">
        <f t="shared" si="0"/>
        <v>是</v>
      </c>
    </row>
    <row r="26" ht="37.5" customHeight="1" spans="1:6">
      <c r="A26" s="522" t="s">
        <v>93</v>
      </c>
      <c r="B26" s="543" t="s">
        <v>94</v>
      </c>
      <c r="C26" s="516">
        <f>VLOOKUP(B26,'[3]10-2'!$B$3:$D$28,2,0)</f>
        <v>5551</v>
      </c>
      <c r="D26" s="516">
        <f>VLOOKUP(B26,'[3]10-2'!$B$3:$D$28,3,0)</f>
        <v>5211</v>
      </c>
      <c r="E26" s="542">
        <f t="shared" si="1"/>
        <v>-0.061</v>
      </c>
      <c r="F26" s="130" t="str">
        <f t="shared" si="0"/>
        <v>是</v>
      </c>
    </row>
    <row r="27" ht="37.5" customHeight="1" spans="1:6">
      <c r="A27" s="522" t="s">
        <v>95</v>
      </c>
      <c r="B27" s="543" t="s">
        <v>96</v>
      </c>
      <c r="C27" s="516">
        <f>VLOOKUP(B27,'[3]10-2'!$B$3:$D$28,2,0)</f>
        <v>22</v>
      </c>
      <c r="D27" s="516">
        <f>VLOOKUP(B27,'[3]10-2'!$B$3:$D$28,3,0)</f>
        <v>32</v>
      </c>
      <c r="E27" s="542">
        <f t="shared" si="1"/>
        <v>0.455</v>
      </c>
      <c r="F27" s="130" t="str">
        <f t="shared" si="0"/>
        <v>是</v>
      </c>
    </row>
    <row r="28" ht="37.5" customHeight="1" spans="1:6">
      <c r="A28" s="522" t="s">
        <v>97</v>
      </c>
      <c r="B28" s="543" t="s">
        <v>98</v>
      </c>
      <c r="C28" s="516">
        <f>VLOOKUP(B28,'[3]10-2'!$B$3:$D$28,2,0)</f>
        <v>284</v>
      </c>
      <c r="D28" s="516">
        <f>VLOOKUP(B28,'[3]10-2'!$B$3:$D$28,3,0)</f>
        <v>5038</v>
      </c>
      <c r="E28" s="542">
        <f t="shared" si="1"/>
        <v>16.739</v>
      </c>
      <c r="F28" s="130" t="str">
        <f t="shared" si="0"/>
        <v>是</v>
      </c>
    </row>
    <row r="29" s="356" customFormat="1" ht="37.5" customHeight="1" spans="1:6">
      <c r="A29" s="523"/>
      <c r="B29" s="524" t="s">
        <v>99</v>
      </c>
      <c r="C29" s="525">
        <f>SUM(C4:C28)</f>
        <v>260068</v>
      </c>
      <c r="D29" s="525">
        <f>SUM(D4:D28)</f>
        <v>273860</v>
      </c>
      <c r="E29" s="542">
        <f t="shared" si="1"/>
        <v>0.053</v>
      </c>
      <c r="F29" s="130" t="str">
        <f t="shared" si="0"/>
        <v>是</v>
      </c>
    </row>
    <row r="30" ht="37.5" customHeight="1" spans="1:6">
      <c r="A30" s="367">
        <v>230</v>
      </c>
      <c r="B30" s="544" t="s">
        <v>100</v>
      </c>
      <c r="C30" s="525">
        <f>SUM(C31:C33)</f>
        <v>61723</v>
      </c>
      <c r="D30" s="525">
        <f>SUM(D31:D33)</f>
        <v>9202</v>
      </c>
      <c r="E30" s="542">
        <f t="shared" si="1"/>
        <v>-0.851</v>
      </c>
      <c r="F30" s="130" t="str">
        <f t="shared" si="0"/>
        <v>是</v>
      </c>
    </row>
    <row r="31" ht="37.5" customHeight="1" spans="1:6">
      <c r="A31" s="514">
        <v>23006</v>
      </c>
      <c r="B31" s="545" t="s">
        <v>101</v>
      </c>
      <c r="C31" s="516">
        <v>10054</v>
      </c>
      <c r="D31" s="516">
        <v>9202</v>
      </c>
      <c r="E31" s="542">
        <f t="shared" si="1"/>
        <v>-0.085</v>
      </c>
      <c r="F31" s="130" t="str">
        <f t="shared" si="0"/>
        <v>是</v>
      </c>
    </row>
    <row r="32" ht="36" customHeight="1" spans="1:6">
      <c r="A32" s="522">
        <v>23008</v>
      </c>
      <c r="B32" s="545" t="s">
        <v>102</v>
      </c>
      <c r="C32" s="516">
        <v>83</v>
      </c>
      <c r="D32" s="516">
        <v>0</v>
      </c>
      <c r="E32" s="542">
        <f t="shared" ref="E32:E37" si="2">IF(C32&lt;0,"",IFERROR(D32/C32-1,0))</f>
        <v>-1</v>
      </c>
      <c r="F32" s="130" t="str">
        <f t="shared" si="0"/>
        <v>是</v>
      </c>
    </row>
    <row r="33" ht="37.5" customHeight="1" spans="1:6">
      <c r="A33" s="546">
        <v>23015</v>
      </c>
      <c r="B33" s="521" t="s">
        <v>103</v>
      </c>
      <c r="C33" s="516">
        <v>51586</v>
      </c>
      <c r="D33" s="516">
        <v>0</v>
      </c>
      <c r="E33" s="542">
        <f t="shared" si="2"/>
        <v>-1</v>
      </c>
      <c r="F33" s="130" t="str">
        <f t="shared" si="0"/>
        <v>是</v>
      </c>
    </row>
    <row r="34" s="506" customFormat="1" ht="36" hidden="1" customHeight="1" spans="1:6">
      <c r="A34" s="546">
        <v>23016</v>
      </c>
      <c r="B34" s="521" t="s">
        <v>104</v>
      </c>
      <c r="C34" s="516"/>
      <c r="D34" s="516"/>
      <c r="E34" s="542">
        <f t="shared" si="2"/>
        <v>0</v>
      </c>
      <c r="F34" s="130" t="str">
        <f t="shared" si="0"/>
        <v>否</v>
      </c>
    </row>
    <row r="35" s="506" customFormat="1" ht="37.5" customHeight="1" spans="1:6">
      <c r="A35" s="367">
        <v>231</v>
      </c>
      <c r="B35" s="196" t="s">
        <v>105</v>
      </c>
      <c r="C35" s="525">
        <v>22750</v>
      </c>
      <c r="D35" s="516">
        <v>34038</v>
      </c>
      <c r="E35" s="542">
        <f t="shared" si="2"/>
        <v>0.496</v>
      </c>
      <c r="F35" s="130" t="str">
        <f t="shared" si="0"/>
        <v>是</v>
      </c>
    </row>
    <row r="36" s="506" customFormat="1" ht="37.5" customHeight="1" spans="1:6">
      <c r="A36" s="367">
        <v>23009</v>
      </c>
      <c r="B36" s="547" t="s">
        <v>106</v>
      </c>
      <c r="C36" s="525">
        <v>32761</v>
      </c>
      <c r="D36" s="516">
        <v>0</v>
      </c>
      <c r="E36" s="542">
        <f t="shared" si="2"/>
        <v>-1</v>
      </c>
      <c r="F36" s="130" t="str">
        <f t="shared" si="0"/>
        <v>是</v>
      </c>
    </row>
    <row r="37" ht="37.5" customHeight="1" spans="1:6">
      <c r="A37" s="523"/>
      <c r="B37" s="535" t="s">
        <v>107</v>
      </c>
      <c r="C37" s="525">
        <f>C29+C30+C35+C36</f>
        <v>377302</v>
      </c>
      <c r="D37" s="525">
        <f>D29+D30+D35+D36</f>
        <v>317100</v>
      </c>
      <c r="E37" s="542">
        <f t="shared" si="2"/>
        <v>-0.16</v>
      </c>
      <c r="F37" s="130" t="str">
        <f t="shared" si="0"/>
        <v>是</v>
      </c>
    </row>
    <row r="38" spans="2:4">
      <c r="B38" s="548"/>
      <c r="D38" s="549"/>
    </row>
    <row r="40" spans="4:4">
      <c r="D40" s="549"/>
    </row>
    <row r="42" spans="4:4">
      <c r="D42" s="549"/>
    </row>
    <row r="43" spans="4:4">
      <c r="D43" s="549"/>
    </row>
    <row r="45" spans="4:4">
      <c r="D45" s="549"/>
    </row>
    <row r="46" spans="4:4">
      <c r="D46" s="549"/>
    </row>
    <row r="47" spans="4:4">
      <c r="D47" s="549"/>
    </row>
    <row r="48" spans="4:4">
      <c r="D48" s="549"/>
    </row>
    <row r="50" spans="4:4">
      <c r="D50" s="549"/>
    </row>
  </sheetData>
  <sheetProtection algorithmName="SHA-512" hashValue="eMSQxvF3JqHcEHcbZig/vq4y0MdpBoEXjov8q8HUf4wWlRBArqiO+fjsS6Ao4eU0pe2CVaiFKq4/BuY42duX5w==" saltValue="U38UeaKcP1QxpKQnReEFKA==" spinCount="100000" sheet="1" selectLockedCells="1" selectUnlockedCells="1" objects="1"/>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C33">
    <cfRule type="expression" dxfId="1" priority="14" stopIfTrue="1">
      <formula>"len($A:$A)=3"</formula>
    </cfRule>
  </conditionalFormatting>
  <conditionalFormatting sqref="D36">
    <cfRule type="cellIs" dxfId="2" priority="1" stopIfTrue="1" operator="lessThan">
      <formula>0</formula>
    </cfRule>
    <cfRule type="cellIs" dxfId="0" priority="2" stopIfTrue="1" operator="greaterThan">
      <formula>5</formula>
    </cfRule>
  </conditionalFormatting>
  <conditionalFormatting sqref="D32:D33">
    <cfRule type="cellIs" dxfId="2" priority="29" stopIfTrue="1" operator="lessThan">
      <formula>0</formula>
    </cfRule>
    <cfRule type="cellIs" dxfId="0" priority="30" stopIfTrue="1" operator="greaterThan">
      <formula>5</formula>
    </cfRule>
  </conditionalFormatting>
  <conditionalFormatting sqref="F4:F38">
    <cfRule type="cellIs" dxfId="2" priority="11" stopIfTrue="1" operator="lessThan">
      <formula>0</formula>
    </cfRule>
  </conditionalFormatting>
  <conditionalFormatting sqref="E2 E30 D38:E43 D31:E31 E32:E37">
    <cfRule type="cellIs" dxfId="0" priority="27" stopIfTrue="1" operator="lessThanOrEqual">
      <formula>-1</formula>
    </cfRule>
  </conditionalFormatting>
  <conditionalFormatting sqref="A33:B34">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6"/>
  <sheetViews>
    <sheetView showGridLines="0" showZeros="0" view="pageBreakPreview" zoomScaleNormal="90" workbookViewId="0">
      <pane ySplit="3" topLeftCell="A22" activePane="bottomLeft" state="frozen"/>
      <selection/>
      <selection pane="bottomLeft" activeCell="H8" sqref="H8"/>
    </sheetView>
  </sheetViews>
  <sheetFormatPr defaultColWidth="9" defaultRowHeight="14.25" outlineLevelCol="5"/>
  <cols>
    <col min="1" max="1" width="14.5" style="162" hidden="1" customWidth="1"/>
    <col min="2" max="2" width="50.75" style="162" customWidth="1"/>
    <col min="3" max="5" width="20.6333333333333" style="162" customWidth="1"/>
    <col min="6" max="6" width="9" style="1" hidden="1" customWidth="1"/>
    <col min="7" max="16384" width="9" style="1"/>
  </cols>
  <sheetData>
    <row r="1" s="502" customFormat="1" ht="45" customHeight="1" spans="1:6">
      <c r="A1" s="507"/>
      <c r="B1" s="507" t="s">
        <v>108</v>
      </c>
      <c r="C1" s="507"/>
      <c r="D1" s="507"/>
      <c r="E1" s="507"/>
      <c r="F1" s="508"/>
    </row>
    <row r="2" ht="18.95" customHeight="1" spans="2:5">
      <c r="B2" s="509"/>
      <c r="C2" s="357"/>
      <c r="D2" s="357"/>
      <c r="E2" s="510" t="s">
        <v>2</v>
      </c>
    </row>
    <row r="3" s="503" customFormat="1" ht="45" customHeight="1" spans="1:6">
      <c r="A3" s="511" t="s">
        <v>3</v>
      </c>
      <c r="B3" s="360" t="s">
        <v>4</v>
      </c>
      <c r="C3" s="125" t="s">
        <v>5</v>
      </c>
      <c r="D3" s="125" t="s">
        <v>6</v>
      </c>
      <c r="E3" s="125" t="s">
        <v>109</v>
      </c>
      <c r="F3" s="282" t="s">
        <v>8</v>
      </c>
    </row>
    <row r="4" ht="32.1" customHeight="1" spans="1:6">
      <c r="A4" s="512" t="s">
        <v>9</v>
      </c>
      <c r="B4" s="513" t="s">
        <v>10</v>
      </c>
      <c r="C4" s="128">
        <f>SUM(C5:C19)</f>
        <v>30800</v>
      </c>
      <c r="D4" s="128">
        <f>SUM(D5:D19)</f>
        <v>31600</v>
      </c>
      <c r="E4" s="320">
        <f>IF(C4&lt;0,"",IFERROR(D4/C4-1,0))</f>
        <v>0.026</v>
      </c>
      <c r="F4" s="130" t="str">
        <f t="shared" ref="F4:F40" si="0">IF(LEN(A4)=3,"是",IF(B4&lt;&gt;"",IF(SUM(C4:D4)&lt;&gt;0,"是","否"),"是"))</f>
        <v>是</v>
      </c>
    </row>
    <row r="5" ht="32.1" customHeight="1" spans="1:6">
      <c r="A5" s="514">
        <v>10101</v>
      </c>
      <c r="B5" s="515" t="s">
        <v>11</v>
      </c>
      <c r="C5" s="132">
        <f>VLOOKUP(A5,'1-1云县一般公共预算收入情况表'!A6:D30,3,0)</f>
        <v>14496</v>
      </c>
      <c r="D5" s="516">
        <f>VLOOKUP(A5,'[3]12-1'!$A$3:$D$29,4,0)</f>
        <v>15481</v>
      </c>
      <c r="E5" s="311">
        <f t="shared" ref="E5:E42" si="1">IF(C5&lt;0,"",IFERROR(D5/C5-1,0))</f>
        <v>0.068</v>
      </c>
      <c r="F5" s="130" t="str">
        <f t="shared" si="0"/>
        <v>是</v>
      </c>
    </row>
    <row r="6" ht="32.1" customHeight="1" spans="1:6">
      <c r="A6" s="514">
        <v>10104</v>
      </c>
      <c r="B6" s="515" t="s">
        <v>12</v>
      </c>
      <c r="C6" s="132">
        <f>VLOOKUP(A6,'1-1云县一般公共预算收入情况表'!A7:D31,3,0)</f>
        <v>728</v>
      </c>
      <c r="D6" s="516">
        <f>VLOOKUP(A6,'[3]12-1'!$A$3:$D$29,4,0)</f>
        <v>820</v>
      </c>
      <c r="E6" s="311">
        <f t="shared" si="1"/>
        <v>0.126</v>
      </c>
      <c r="F6" s="130" t="str">
        <f t="shared" si="0"/>
        <v>是</v>
      </c>
    </row>
    <row r="7" ht="32.1" customHeight="1" spans="1:6">
      <c r="A7" s="514">
        <v>10106</v>
      </c>
      <c r="B7" s="515" t="s">
        <v>13</v>
      </c>
      <c r="C7" s="132">
        <f>VLOOKUP(A7,'1-1云县一般公共预算收入情况表'!A8:D32,3,0)</f>
        <v>446</v>
      </c>
      <c r="D7" s="516">
        <f>VLOOKUP(A7,'[3]12-1'!$A$3:$D$29,4,0)</f>
        <v>490</v>
      </c>
      <c r="E7" s="311">
        <f t="shared" si="1"/>
        <v>0.099</v>
      </c>
      <c r="F7" s="130" t="str">
        <f t="shared" si="0"/>
        <v>是</v>
      </c>
    </row>
    <row r="8" customFormat="1" ht="32.1" customHeight="1" spans="1:6">
      <c r="A8" s="517">
        <v>10107</v>
      </c>
      <c r="B8" s="518" t="s">
        <v>14</v>
      </c>
      <c r="C8" s="132">
        <f>VLOOKUP(A8,'1-1云县一般公共预算收入情况表'!A9:D33,3,0)</f>
        <v>157</v>
      </c>
      <c r="D8" s="516">
        <f>VLOOKUP(A8,'[3]12-1'!$A$3:$D$29,4,0)</f>
        <v>2869</v>
      </c>
      <c r="E8" s="311">
        <f t="shared" si="1"/>
        <v>17.274</v>
      </c>
      <c r="F8" s="130" t="str">
        <f t="shared" si="0"/>
        <v>是</v>
      </c>
    </row>
    <row r="9" ht="32.1" customHeight="1" spans="1:6">
      <c r="A9" s="514">
        <v>10109</v>
      </c>
      <c r="B9" s="515" t="s">
        <v>15</v>
      </c>
      <c r="C9" s="132">
        <f>VLOOKUP(A9,'1-1云县一般公共预算收入情况表'!A10:D34,3,0)</f>
        <v>1520</v>
      </c>
      <c r="D9" s="516">
        <f>VLOOKUP(A9,'[3]12-1'!$A$3:$D$29,4,0)</f>
        <v>1654</v>
      </c>
      <c r="E9" s="311">
        <f t="shared" si="1"/>
        <v>0.088</v>
      </c>
      <c r="F9" s="130" t="str">
        <f t="shared" si="0"/>
        <v>是</v>
      </c>
    </row>
    <row r="10" customFormat="1" ht="32.1" customHeight="1" spans="1:6">
      <c r="A10" s="517">
        <v>10110</v>
      </c>
      <c r="B10" s="518" t="s">
        <v>16</v>
      </c>
      <c r="C10" s="132">
        <f>VLOOKUP(A10,'1-1云县一般公共预算收入情况表'!A11:D35,3,0)</f>
        <v>1197</v>
      </c>
      <c r="D10" s="516">
        <f>VLOOKUP(A10,'[3]12-1'!$A$3:$D$29,4,0)</f>
        <v>1686</v>
      </c>
      <c r="E10" s="311">
        <f t="shared" si="1"/>
        <v>0.409</v>
      </c>
      <c r="F10" s="130" t="str">
        <f t="shared" si="0"/>
        <v>是</v>
      </c>
    </row>
    <row r="11" customFormat="1" ht="32.1" customHeight="1" spans="1:6">
      <c r="A11" s="517">
        <v>10111</v>
      </c>
      <c r="B11" s="518" t="s">
        <v>17</v>
      </c>
      <c r="C11" s="132">
        <f>VLOOKUP(A11,'1-1云县一般公共预算收入情况表'!A12:D36,3,0)</f>
        <v>365</v>
      </c>
      <c r="D11" s="516">
        <f>VLOOKUP(A11,'[3]12-1'!$A$3:$D$29,4,0)</f>
        <v>398</v>
      </c>
      <c r="E11" s="311">
        <f t="shared" si="1"/>
        <v>0.09</v>
      </c>
      <c r="F11" s="130" t="str">
        <f t="shared" si="0"/>
        <v>是</v>
      </c>
    </row>
    <row r="12" customFormat="1" ht="32.1" customHeight="1" spans="1:6">
      <c r="A12" s="517">
        <v>10112</v>
      </c>
      <c r="B12" s="518" t="s">
        <v>18</v>
      </c>
      <c r="C12" s="132">
        <f>VLOOKUP(A12,'1-1云县一般公共预算收入情况表'!A13:D37,3,0)</f>
        <v>447</v>
      </c>
      <c r="D12" s="516">
        <f>VLOOKUP(A12,'[3]12-1'!$A$3:$D$29,4,0)</f>
        <v>419</v>
      </c>
      <c r="E12" s="311">
        <f t="shared" si="1"/>
        <v>-0.063</v>
      </c>
      <c r="F12" s="130" t="str">
        <f t="shared" si="0"/>
        <v>是</v>
      </c>
    </row>
    <row r="13" customFormat="1" ht="32.1" customHeight="1" spans="1:6">
      <c r="A13" s="517">
        <v>10113</v>
      </c>
      <c r="B13" s="518" t="s">
        <v>19</v>
      </c>
      <c r="C13" s="132">
        <f>VLOOKUP(A13,'1-1云县一般公共预算收入情况表'!A14:D38,3,0)</f>
        <v>3178</v>
      </c>
      <c r="D13" s="516">
        <f>VLOOKUP(A13,'[3]12-1'!$A$3:$D$29,4,0)</f>
        <v>1800</v>
      </c>
      <c r="E13" s="311">
        <f t="shared" si="1"/>
        <v>-0.434</v>
      </c>
      <c r="F13" s="130" t="str">
        <f t="shared" si="0"/>
        <v>是</v>
      </c>
    </row>
    <row r="14" customFormat="1" ht="32.1" customHeight="1" spans="1:6">
      <c r="A14" s="517">
        <v>10114</v>
      </c>
      <c r="B14" s="518" t="s">
        <v>20</v>
      </c>
      <c r="C14" s="132">
        <f>VLOOKUP(A14,'1-1云县一般公共预算收入情况表'!A15:D39,3,0)</f>
        <v>706</v>
      </c>
      <c r="D14" s="516">
        <f>VLOOKUP(A14,'[3]12-1'!$A$3:$D$29,4,0)</f>
        <v>750</v>
      </c>
      <c r="E14" s="311">
        <f t="shared" si="1"/>
        <v>0.062</v>
      </c>
      <c r="F14" s="130" t="str">
        <f t="shared" si="0"/>
        <v>是</v>
      </c>
    </row>
    <row r="15" ht="32.1" customHeight="1" spans="1:6">
      <c r="A15" s="514">
        <v>10118</v>
      </c>
      <c r="B15" s="515" t="s">
        <v>21</v>
      </c>
      <c r="C15" s="132">
        <f>VLOOKUP(A15,'1-1云县一般公共预算收入情况表'!A16:D40,3,0)</f>
        <v>3538</v>
      </c>
      <c r="D15" s="516">
        <f>VLOOKUP(A15,'[3]12-1'!$A$3:$D$29,4,0)</f>
        <v>1417</v>
      </c>
      <c r="E15" s="311">
        <f t="shared" si="1"/>
        <v>-0.599</v>
      </c>
      <c r="F15" s="130" t="str">
        <f t="shared" si="0"/>
        <v>是</v>
      </c>
    </row>
    <row r="16" customFormat="1" ht="32.1" customHeight="1" spans="1:6">
      <c r="A16" s="517">
        <v>10119</v>
      </c>
      <c r="B16" s="518" t="s">
        <v>22</v>
      </c>
      <c r="C16" s="132">
        <f>VLOOKUP(A16,'1-1云县一般公共预算收入情况表'!A17:D41,3,0)</f>
        <v>1236</v>
      </c>
      <c r="D16" s="516">
        <f>VLOOKUP(A16,'[3]12-1'!$A$3:$D$29,4,0)</f>
        <v>1031</v>
      </c>
      <c r="E16" s="311">
        <f t="shared" si="1"/>
        <v>-0.166</v>
      </c>
      <c r="F16" s="130" t="str">
        <f t="shared" si="0"/>
        <v>是</v>
      </c>
    </row>
    <row r="17" customFormat="1" ht="32.1" customHeight="1" spans="1:6">
      <c r="A17" s="517">
        <v>10120</v>
      </c>
      <c r="B17" s="518" t="s">
        <v>23</v>
      </c>
      <c r="C17" s="132">
        <f>VLOOKUP(A17,'1-1云县一般公共预算收入情况表'!A18:D42,3,0)</f>
        <v>2749</v>
      </c>
      <c r="D17" s="516">
        <f>VLOOKUP(A17,'[3]12-1'!$A$3:$D$29,4,0)</f>
        <v>2750</v>
      </c>
      <c r="E17" s="311">
        <f t="shared" si="1"/>
        <v>0</v>
      </c>
      <c r="F17" s="130" t="str">
        <f t="shared" si="0"/>
        <v>是</v>
      </c>
    </row>
    <row r="18" customFormat="1" ht="32.1" customHeight="1" spans="1:6">
      <c r="A18" s="517">
        <v>10121</v>
      </c>
      <c r="B18" s="518" t="s">
        <v>24</v>
      </c>
      <c r="C18" s="132">
        <f>VLOOKUP(A18,'1-1云县一般公共预算收入情况表'!A19:D43,3,0)</f>
        <v>37</v>
      </c>
      <c r="D18" s="516">
        <f>VLOOKUP(A18,'[3]12-1'!$A$3:$D$29,4,0)</f>
        <v>35</v>
      </c>
      <c r="E18" s="311">
        <f t="shared" si="1"/>
        <v>-0.054</v>
      </c>
      <c r="F18" s="130" t="str">
        <f t="shared" si="0"/>
        <v>是</v>
      </c>
    </row>
    <row r="19" customFormat="1" ht="32.1" hidden="1" customHeight="1" spans="1:6">
      <c r="A19" s="517">
        <v>10199</v>
      </c>
      <c r="B19" s="518" t="s">
        <v>25</v>
      </c>
      <c r="C19" s="132">
        <f>VLOOKUP(A19,'1-1云县一般公共预算收入情况表'!A20:D44,3,0)</f>
        <v>0</v>
      </c>
      <c r="D19" s="516">
        <f>VLOOKUP(A19,'[3]12-1'!$A$3:$D$29,4,0)</f>
        <v>0</v>
      </c>
      <c r="E19" s="311">
        <f t="shared" si="1"/>
        <v>0</v>
      </c>
      <c r="F19" s="130" t="str">
        <f t="shared" si="0"/>
        <v>否</v>
      </c>
    </row>
    <row r="20" s="504" customFormat="1" ht="32.1" customHeight="1" spans="1:6">
      <c r="A20" s="512">
        <v>103</v>
      </c>
      <c r="B20" s="513" t="s">
        <v>27</v>
      </c>
      <c r="C20" s="128">
        <f>SUM(C21:C28)</f>
        <v>33565</v>
      </c>
      <c r="D20" s="128">
        <f>SUM(D21:D28)</f>
        <v>30300</v>
      </c>
      <c r="E20" s="320">
        <f t="shared" si="1"/>
        <v>-0.097</v>
      </c>
      <c r="F20" s="519" t="str">
        <f t="shared" si="0"/>
        <v>是</v>
      </c>
    </row>
    <row r="21" ht="32.1" customHeight="1" spans="1:6">
      <c r="A21" s="520">
        <v>10302</v>
      </c>
      <c r="B21" s="515" t="s">
        <v>28</v>
      </c>
      <c r="C21" s="132">
        <f>VLOOKUP(A21,'1-1云县一般公共预算收入情况表'!A22:D46,3,0)</f>
        <v>1479</v>
      </c>
      <c r="D21" s="516">
        <f>VLOOKUP(A21,'[3]12-1'!$A$3:$D$29,4,0)</f>
        <v>1823</v>
      </c>
      <c r="E21" s="311">
        <f t="shared" si="1"/>
        <v>0.233</v>
      </c>
      <c r="F21" s="130" t="str">
        <f t="shared" si="0"/>
        <v>是</v>
      </c>
    </row>
    <row r="22" ht="32.1" customHeight="1" spans="1:6">
      <c r="A22" s="514">
        <v>10304</v>
      </c>
      <c r="B22" s="521" t="s">
        <v>29</v>
      </c>
      <c r="C22" s="132">
        <f>VLOOKUP(A22,'1-1云县一般公共预算收入情况表'!A23:D47,3,0)</f>
        <v>11269</v>
      </c>
      <c r="D22" s="516">
        <f>VLOOKUP(A22,'[3]12-1'!$A$3:$D$29,4,0)</f>
        <v>11500</v>
      </c>
      <c r="E22" s="311">
        <f t="shared" si="1"/>
        <v>0.02</v>
      </c>
      <c r="F22" s="130" t="str">
        <f t="shared" si="0"/>
        <v>是</v>
      </c>
    </row>
    <row r="23" ht="32.1" customHeight="1" spans="1:6">
      <c r="A23" s="514">
        <v>10305</v>
      </c>
      <c r="B23" s="515" t="s">
        <v>30</v>
      </c>
      <c r="C23" s="132">
        <f>VLOOKUP(A23,'1-1云县一般公共预算收入情况表'!A24:D48,3,0)</f>
        <v>1528</v>
      </c>
      <c r="D23" s="516">
        <f>VLOOKUP(A23,'[3]12-1'!$A$3:$D$29,4,0)</f>
        <v>3230</v>
      </c>
      <c r="E23" s="311">
        <f t="shared" si="1"/>
        <v>1.114</v>
      </c>
      <c r="F23" s="130" t="str">
        <f t="shared" si="0"/>
        <v>是</v>
      </c>
    </row>
    <row r="24" ht="32.1" hidden="1" customHeight="1" spans="1:6">
      <c r="A24" s="514">
        <v>10306</v>
      </c>
      <c r="B24" s="515" t="s">
        <v>31</v>
      </c>
      <c r="C24" s="132">
        <f>VLOOKUP(A24,'1-1云县一般公共预算收入情况表'!A25:D49,3,0)</f>
        <v>0</v>
      </c>
      <c r="D24" s="516">
        <f>VLOOKUP(A24,'[3]12-1'!$A$3:$D$29,4,0)</f>
        <v>0</v>
      </c>
      <c r="E24" s="311">
        <f t="shared" si="1"/>
        <v>0</v>
      </c>
      <c r="F24" s="130" t="str">
        <f t="shared" si="0"/>
        <v>否</v>
      </c>
    </row>
    <row r="25" ht="32.1" customHeight="1" spans="1:6">
      <c r="A25" s="514">
        <v>10307</v>
      </c>
      <c r="B25" s="515" t="s">
        <v>32</v>
      </c>
      <c r="C25" s="132">
        <f>VLOOKUP(A25,'1-1云县一般公共预算收入情况表'!A26:D50,3,0)</f>
        <v>14288</v>
      </c>
      <c r="D25" s="516">
        <f>VLOOKUP(A25,'[3]12-1'!$A$3:$D$29,4,0)</f>
        <v>9575</v>
      </c>
      <c r="E25" s="311">
        <f t="shared" si="1"/>
        <v>-0.33</v>
      </c>
      <c r="F25" s="130" t="str">
        <f t="shared" si="0"/>
        <v>是</v>
      </c>
    </row>
    <row r="26" customFormat="1" ht="32.1" customHeight="1" spans="1:6">
      <c r="A26" s="517">
        <v>10308</v>
      </c>
      <c r="B26" s="518" t="s">
        <v>33</v>
      </c>
      <c r="C26" s="132">
        <f>VLOOKUP(A26,'1-1云县一般公共预算收入情况表'!A27:D51,3,0)</f>
        <v>2230</v>
      </c>
      <c r="D26" s="516">
        <f>VLOOKUP(A26,'[3]12-1'!$A$3:$D$29,4,0)</f>
        <v>0</v>
      </c>
      <c r="E26" s="311">
        <f t="shared" si="1"/>
        <v>-1</v>
      </c>
      <c r="F26" s="130" t="str">
        <f t="shared" si="0"/>
        <v>是</v>
      </c>
    </row>
    <row r="27" ht="32.1" customHeight="1" spans="1:6">
      <c r="A27" s="514">
        <v>10309</v>
      </c>
      <c r="B27" s="515" t="s">
        <v>34</v>
      </c>
      <c r="C27" s="132">
        <f>VLOOKUP(A27,'1-1云县一般公共预算收入情况表'!A28:D52,3,0)</f>
        <v>1145</v>
      </c>
      <c r="D27" s="516">
        <f>VLOOKUP(A27,'[3]12-1'!$A$3:$D$29,4,0)</f>
        <v>3672</v>
      </c>
      <c r="E27" s="311">
        <f t="shared" si="1"/>
        <v>2.207</v>
      </c>
      <c r="F27" s="130" t="str">
        <f t="shared" si="0"/>
        <v>是</v>
      </c>
    </row>
    <row r="28" ht="32.1" customHeight="1" spans="1:6">
      <c r="A28" s="514">
        <v>10399</v>
      </c>
      <c r="B28" s="515" t="s">
        <v>35</v>
      </c>
      <c r="C28" s="132">
        <f>VLOOKUP(A28,'1-1云县一般公共预算收入情况表'!A29:D53,3,0)</f>
        <v>1626</v>
      </c>
      <c r="D28" s="516">
        <f>VLOOKUP(A28,'[3]12-1'!$A$3:$D$29,4,0)</f>
        <v>500</v>
      </c>
      <c r="E28" s="311">
        <f t="shared" si="1"/>
        <v>-0.692</v>
      </c>
      <c r="F28" s="130" t="str">
        <f t="shared" si="0"/>
        <v>是</v>
      </c>
    </row>
    <row r="29" ht="32.1" customHeight="1" spans="1:6">
      <c r="A29" s="522"/>
      <c r="B29" s="515"/>
      <c r="C29" s="132"/>
      <c r="D29" s="516"/>
      <c r="E29" s="320">
        <f t="shared" si="1"/>
        <v>0</v>
      </c>
      <c r="F29" s="130" t="str">
        <f t="shared" si="0"/>
        <v>是</v>
      </c>
    </row>
    <row r="30" s="356" customFormat="1" ht="32.1" customHeight="1" spans="1:6">
      <c r="A30" s="523"/>
      <c r="B30" s="524" t="s">
        <v>110</v>
      </c>
      <c r="C30" s="128">
        <f>C4+C20</f>
        <v>64365</v>
      </c>
      <c r="D30" s="128">
        <f>D4+D20</f>
        <v>61900</v>
      </c>
      <c r="E30" s="320">
        <f t="shared" si="1"/>
        <v>-0.038</v>
      </c>
      <c r="F30" s="130" t="str">
        <f t="shared" si="0"/>
        <v>是</v>
      </c>
    </row>
    <row r="31" ht="32.1" customHeight="1" spans="1:6">
      <c r="A31" s="367">
        <v>105</v>
      </c>
      <c r="B31" s="196" t="s">
        <v>37</v>
      </c>
      <c r="C31" s="132"/>
      <c r="D31" s="525"/>
      <c r="E31" s="320">
        <f t="shared" si="1"/>
        <v>0</v>
      </c>
      <c r="F31" s="130" t="str">
        <f t="shared" si="0"/>
        <v>是</v>
      </c>
    </row>
    <row r="32" ht="32.1" customHeight="1" spans="1:6">
      <c r="A32" s="526">
        <v>110</v>
      </c>
      <c r="B32" s="527" t="s">
        <v>38</v>
      </c>
      <c r="C32" s="128">
        <f>SUM(C33:C41)</f>
        <v>312937</v>
      </c>
      <c r="D32" s="128">
        <f>SUM(D33:D41)</f>
        <v>255200</v>
      </c>
      <c r="E32" s="320">
        <f t="shared" si="1"/>
        <v>-0.185</v>
      </c>
      <c r="F32" s="130" t="str">
        <f t="shared" si="0"/>
        <v>是</v>
      </c>
    </row>
    <row r="33" ht="32.1" customHeight="1" spans="1:6">
      <c r="A33" s="371">
        <v>11001</v>
      </c>
      <c r="B33" s="343" t="s">
        <v>39</v>
      </c>
      <c r="C33" s="132">
        <v>4381</v>
      </c>
      <c r="D33" s="516">
        <v>3677</v>
      </c>
      <c r="E33" s="311">
        <f t="shared" si="1"/>
        <v>-0.161</v>
      </c>
      <c r="F33" s="130" t="str">
        <f t="shared" si="0"/>
        <v>是</v>
      </c>
    </row>
    <row r="34" ht="32.1" customHeight="1" spans="1:6">
      <c r="A34" s="371"/>
      <c r="B34" s="343" t="s">
        <v>40</v>
      </c>
      <c r="C34" s="132">
        <v>193948</v>
      </c>
      <c r="D34" s="516">
        <v>120224</v>
      </c>
      <c r="E34" s="311">
        <f t="shared" si="1"/>
        <v>-0.38</v>
      </c>
      <c r="F34" s="130" t="str">
        <f t="shared" si="0"/>
        <v>是</v>
      </c>
    </row>
    <row r="35" ht="32.1" hidden="1" customHeight="1" spans="1:6">
      <c r="A35" s="371">
        <v>11006</v>
      </c>
      <c r="B35" s="343" t="s">
        <v>111</v>
      </c>
      <c r="C35" s="132"/>
      <c r="D35" s="516"/>
      <c r="E35" s="311">
        <f t="shared" si="1"/>
        <v>0</v>
      </c>
      <c r="F35" s="130" t="str">
        <f t="shared" si="0"/>
        <v>否</v>
      </c>
    </row>
    <row r="36" ht="32.1" customHeight="1" spans="1:6">
      <c r="A36" s="371">
        <v>11008</v>
      </c>
      <c r="B36" s="343" t="s">
        <v>41</v>
      </c>
      <c r="C36" s="132">
        <v>50985</v>
      </c>
      <c r="D36" s="516">
        <v>32761</v>
      </c>
      <c r="E36" s="311">
        <f t="shared" si="1"/>
        <v>-0.357</v>
      </c>
      <c r="F36" s="130" t="str">
        <f t="shared" si="0"/>
        <v>是</v>
      </c>
    </row>
    <row r="37" ht="32.1" customHeight="1" spans="1:6">
      <c r="A37" s="371">
        <v>11009</v>
      </c>
      <c r="B37" s="343" t="s">
        <v>42</v>
      </c>
      <c r="C37" s="132">
        <v>20701</v>
      </c>
      <c r="D37" s="516">
        <v>17073</v>
      </c>
      <c r="E37" s="311">
        <f t="shared" si="1"/>
        <v>-0.175</v>
      </c>
      <c r="F37" s="130" t="str">
        <f t="shared" si="0"/>
        <v>是</v>
      </c>
    </row>
    <row r="38" customFormat="1" ht="32.1" hidden="1" customHeight="1" spans="1:6">
      <c r="A38" s="371"/>
      <c r="B38" s="528" t="s">
        <v>112</v>
      </c>
      <c r="C38" s="132">
        <v>21350</v>
      </c>
      <c r="D38" s="516">
        <v>29879</v>
      </c>
      <c r="E38" s="311">
        <f t="shared" si="1"/>
        <v>0.399</v>
      </c>
      <c r="F38" s="130"/>
    </row>
    <row r="39" s="505" customFormat="1" ht="32.1" hidden="1" customHeight="1" spans="1:6">
      <c r="A39" s="529">
        <v>11013</v>
      </c>
      <c r="B39" s="530" t="s">
        <v>44</v>
      </c>
      <c r="C39" s="531">
        <v>0</v>
      </c>
      <c r="D39" s="532"/>
      <c r="E39" s="311">
        <f t="shared" si="1"/>
        <v>0</v>
      </c>
      <c r="F39" s="130" t="str">
        <f>IF(LEN(A39)=3,"是",IF(B39&lt;&gt;"",IF(SUM(C39:D39)&lt;&gt;0,"是","否"),"是"))</f>
        <v>否</v>
      </c>
    </row>
    <row r="40" s="505" customFormat="1" ht="32.1" hidden="1" customHeight="1" spans="1:6">
      <c r="A40" s="529">
        <v>1102103</v>
      </c>
      <c r="B40" s="530" t="s">
        <v>45</v>
      </c>
      <c r="C40" s="531">
        <v>1473</v>
      </c>
      <c r="D40" s="532"/>
      <c r="E40" s="311">
        <f t="shared" si="1"/>
        <v>-1</v>
      </c>
      <c r="F40" s="130"/>
    </row>
    <row r="41" s="506" customFormat="1" ht="32.1" customHeight="1" spans="1:6">
      <c r="A41" s="371">
        <v>11015</v>
      </c>
      <c r="B41" s="533" t="s">
        <v>46</v>
      </c>
      <c r="C41" s="132">
        <v>20099</v>
      </c>
      <c r="D41" s="516">
        <v>51586</v>
      </c>
      <c r="E41" s="311">
        <f t="shared" si="1"/>
        <v>1.567</v>
      </c>
      <c r="F41" s="130" t="str">
        <f>IF(LEN(A41)=3,"是",IF(B41&lt;&gt;"",IF(SUM(C41:D41)&lt;&gt;0,"是","否"),"是"))</f>
        <v>是</v>
      </c>
    </row>
    <row r="42" ht="32.1" customHeight="1" spans="1:6">
      <c r="A42" s="534"/>
      <c r="B42" s="535" t="s">
        <v>47</v>
      </c>
      <c r="C42" s="128">
        <f>C30+C32</f>
        <v>377302</v>
      </c>
      <c r="D42" s="128">
        <f>D30+D32</f>
        <v>317100</v>
      </c>
      <c r="E42" s="320">
        <f t="shared" si="1"/>
        <v>-0.16</v>
      </c>
      <c r="F42" s="130" t="str">
        <f>IF(LEN(A42)=3,"是",IF(B42&lt;&gt;"",IF(SUM(C42:D42)&lt;&gt;0,"是","否"),"是"))</f>
        <v>是</v>
      </c>
    </row>
    <row r="43" spans="4:4">
      <c r="D43" s="536"/>
    </row>
    <row r="44" customHeight="1" spans="4:4">
      <c r="D44" s="536"/>
    </row>
    <row r="45" spans="4:4">
      <c r="D45" s="536"/>
    </row>
    <row r="46" spans="4:4">
      <c r="D46" s="536"/>
    </row>
  </sheetData>
  <sheetProtection algorithmName="SHA-512" hashValue="2ni9TB9Gx1Ifv1RUjOMWPZoD3KIo03Yve0YobraLO2ENtSA/WfWKroM2OT6Rjh3AuyEwGT4dgIkRzgupSi5QGQ==" saltValue="rKeBOnUOr1sfh2b8e0dvDQ==" spinCount="100000" sheet="1" selectLockedCells="1" selectUnlockedCells="1" objects="1"/>
  <autoFilter xmlns:etc="http://www.wps.cn/officeDocument/2017/etCustomData" ref="A3:F42" etc:filterBottomFollowUsedRange="0">
    <filterColumn colId="5">
      <customFilters>
        <customFilter operator="equal" val="是"/>
      </customFilters>
    </filterColumn>
    <extLst/>
  </autoFilter>
  <mergeCells count="1">
    <mergeCell ref="B1:E1"/>
  </mergeCells>
  <conditionalFormatting sqref="E2">
    <cfRule type="cellIs" dxfId="0" priority="36" stopIfTrue="1" operator="lessThanOrEqual">
      <formula>-1</formula>
    </cfRule>
  </conditionalFormatting>
  <conditionalFormatting sqref="A31:B31">
    <cfRule type="expression" dxfId="1" priority="42" stopIfTrue="1">
      <formula>"len($A:$A)=3"</formula>
    </cfRule>
  </conditionalFormatting>
  <conditionalFormatting sqref="C31">
    <cfRule type="expression" dxfId="1" priority="5" stopIfTrue="1">
      <formula>"len($A:$A)=3"</formula>
    </cfRule>
    <cfRule type="expression" dxfId="1" priority="4" stopIfTrue="1">
      <formula>"len($A:$A)=3"</formula>
    </cfRule>
  </conditionalFormatting>
  <conditionalFormatting sqref="B38">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7:B8">
    <cfRule type="expression" dxfId="1" priority="34" stopIfTrue="1">
      <formula>"len($A:$A)=3"</formula>
    </cfRule>
  </conditionalFormatting>
  <conditionalFormatting sqref="B39:B41">
    <cfRule type="expression" dxfId="1" priority="10" stopIfTrue="1">
      <formula>"len($A:$A)=3"</formula>
    </cfRule>
    <cfRule type="expression" dxfId="1" priority="11" stopIfTrue="1">
      <formula>"len($A:$A)=3"</formula>
    </cfRule>
  </conditionalFormatting>
  <conditionalFormatting sqref="C33:C34">
    <cfRule type="expression" dxfId="1" priority="40" stopIfTrue="1">
      <formula>"len($A:$A)=3"</formula>
    </cfRule>
  </conditionalFormatting>
  <conditionalFormatting sqref="C36:C41">
    <cfRule type="expression" dxfId="1" priority="38" stopIfTrue="1">
      <formula>"len($A:$A)=3"</formula>
    </cfRule>
  </conditionalFormatting>
  <conditionalFormatting sqref="F4:F60">
    <cfRule type="cellIs" dxfId="2" priority="26" stopIfTrue="1" operator="lessThan">
      <formula>0</formula>
    </cfRule>
  </conditionalFormatting>
  <conditionalFormatting sqref="A4:C28 D4 D20">
    <cfRule type="expression" dxfId="1" priority="32" stopIfTrue="1">
      <formula>"len($A:$A)=3"</formula>
    </cfRule>
  </conditionalFormatting>
  <conditionalFormatting sqref="B4:C6 D4 C7:C28 D20">
    <cfRule type="expression" dxfId="1" priority="35" stopIfTrue="1">
      <formula>"len($A:$A)=3"</formula>
    </cfRule>
  </conditionalFormatting>
  <conditionalFormatting sqref="A29:C29 C41 B42:C60 D42:D46">
    <cfRule type="expression" dxfId="1" priority="43" stopIfTrue="1">
      <formula>"len($A:$A)=3"</formula>
    </cfRule>
  </conditionalFormatting>
  <conditionalFormatting sqref="B29:C29 B31 C32:C34 D32 C39:C41">
    <cfRule type="expression" dxfId="1" priority="55" stopIfTrue="1">
      <formula>"len($A:$A)=3"</formula>
    </cfRule>
  </conditionalFormatting>
  <conditionalFormatting sqref="A32:B32 A35:C35">
    <cfRule type="expression" dxfId="1" priority="15" stopIfTrue="1">
      <formula>"len($A:$A)=3"</formula>
    </cfRule>
  </conditionalFormatting>
  <conditionalFormatting sqref="B32:B34 B41">
    <cfRule type="expression" dxfId="1" priority="16" stopIfTrue="1">
      <formula>"len($A:$A)=3"</formula>
    </cfRule>
  </conditionalFormatting>
  <conditionalFormatting sqref="C32:C34 D32">
    <cfRule type="expression" dxfId="1" priority="41" stopIfTrue="1">
      <formula>"len($A:$A)=3"</formula>
    </cfRule>
  </conditionalFormatting>
  <conditionalFormatting sqref="A33:B34">
    <cfRule type="expression" dxfId="1" priority="14" stopIfTrue="1">
      <formula>"len($A:$A)=3"</formula>
    </cfRule>
  </conditionalFormatting>
  <conditionalFormatting sqref="A36:B37 A38 A39:B46">
    <cfRule type="expression" dxfId="1" priority="12" stopIfTrue="1">
      <formula>"len($A:$A)=3"</formula>
    </cfRule>
  </conditionalFormatting>
  <conditionalFormatting sqref="A39:B41">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H1312"/>
  <sheetViews>
    <sheetView showGridLines="0" showZeros="0" view="pageBreakPreview" zoomScaleNormal="100" workbookViewId="0">
      <pane xSplit="1" ySplit="3" topLeftCell="B1177" activePane="bottomRight" state="frozen"/>
      <selection/>
      <selection pane="topRight"/>
      <selection pane="bottomLeft"/>
      <selection pane="bottomRight" activeCell="L13" sqref="L13"/>
    </sheetView>
  </sheetViews>
  <sheetFormatPr defaultColWidth="9" defaultRowHeight="14.25" outlineLevelCol="7"/>
  <cols>
    <col min="1" max="1" width="23.5" style="296" hidden="1" customWidth="1"/>
    <col min="2" max="2" width="48.75" style="295" customWidth="1"/>
    <col min="3" max="3" width="22.625" style="295" customWidth="1"/>
    <col min="4" max="4" width="22.625" style="298" customWidth="1"/>
    <col min="5" max="5" width="22.625" style="295" customWidth="1"/>
    <col min="6" max="6" width="4.375" style="296" hidden="1" customWidth="1"/>
    <col min="7" max="7" width="9" style="296" hidden="1" customWidth="1"/>
    <col min="8" max="8" width="9.375" style="296" hidden="1" customWidth="1"/>
    <col min="9" max="16384" width="9" style="295"/>
  </cols>
  <sheetData>
    <row r="1" s="459" customFormat="1" ht="45" customHeight="1" spans="1:5">
      <c r="A1" s="465" t="s">
        <v>113</v>
      </c>
      <c r="B1" s="465"/>
      <c r="C1" s="465"/>
      <c r="D1" s="465"/>
      <c r="E1" s="465"/>
    </row>
    <row r="2" s="459" customFormat="1" ht="20.1" customHeight="1" spans="1:5">
      <c r="A2" s="293"/>
      <c r="B2" s="466"/>
      <c r="C2" s="467"/>
      <c r="D2" s="303"/>
      <c r="E2" s="303" t="s">
        <v>2</v>
      </c>
    </row>
    <row r="3" s="460" customFormat="1" ht="45" customHeight="1" spans="1:8">
      <c r="A3" s="468" t="s">
        <v>3</v>
      </c>
      <c r="B3" s="469" t="s">
        <v>4</v>
      </c>
      <c r="C3" s="124" t="str">
        <f>YEAR([3]封面!$B$8)-1&amp;"年执行数"</f>
        <v>2024年执行数</v>
      </c>
      <c r="D3" s="124" t="str">
        <f>YEAR([3]封面!$B$8)&amp;"年预算数"</f>
        <v>2025年预算数</v>
      </c>
      <c r="E3" s="469" t="s">
        <v>7</v>
      </c>
      <c r="F3" s="470" t="s">
        <v>8</v>
      </c>
      <c r="G3" s="460" t="s">
        <v>114</v>
      </c>
      <c r="H3" s="471"/>
    </row>
    <row r="4" s="295" customFormat="1" ht="36" customHeight="1" spans="1:8">
      <c r="A4" s="472" t="s">
        <v>49</v>
      </c>
      <c r="B4" s="473" t="s">
        <v>50</v>
      </c>
      <c r="C4" s="474">
        <f>SUM(C5,C17,C26,C36,C47,C58,C69,C77,C86,C99,C108,C119,C131,C138,C146,C152,C159,C166,C173,C180,C187,C195,C201,C207,C214,C229,C236,C243,C249)</f>
        <v>17507</v>
      </c>
      <c r="D4" s="474">
        <f>SUM(D5,D17,D26,D36,D47,D58,D69,D77,D86,D99,D108,D119,D131,D138,D146,D152,D159,D166,D173,D180,D187,D195,D201,D207,D214,D229,D236,D243,D249)</f>
        <v>21812</v>
      </c>
      <c r="E4" s="475">
        <f t="shared" ref="E4:E67" si="0">IF(C4&lt;0,"",IFERROR(D4/C4-1,0))</f>
        <v>0.246</v>
      </c>
      <c r="F4" s="476" t="str">
        <f t="shared" ref="F4:F67" si="1">IF(LEN(A4)=3,"是",IF(B4&lt;&gt;"",IF(SUM(C4:D4)&lt;&gt;0,"是","否"),"是"))</f>
        <v>是</v>
      </c>
      <c r="G4" s="295" t="str">
        <f t="shared" ref="G4:G67" si="2">IF(LEN(A4)=3,"类",IF(LEN(A4)=5,"款","项"))</f>
        <v>类</v>
      </c>
      <c r="H4" s="296"/>
    </row>
    <row r="5" s="295" customFormat="1" ht="36" customHeight="1" spans="1:8">
      <c r="A5" s="477" t="s">
        <v>115</v>
      </c>
      <c r="B5" s="478" t="s">
        <v>116</v>
      </c>
      <c r="C5" s="479">
        <f>SUM(C6:C16)</f>
        <v>969</v>
      </c>
      <c r="D5" s="479">
        <f>SUM(D6:D16)</f>
        <v>1116</v>
      </c>
      <c r="E5" s="480">
        <f t="shared" si="0"/>
        <v>0.152</v>
      </c>
      <c r="F5" s="476" t="str">
        <f t="shared" si="1"/>
        <v>是</v>
      </c>
      <c r="G5" s="295" t="str">
        <f t="shared" si="2"/>
        <v>款</v>
      </c>
      <c r="H5" s="296"/>
    </row>
    <row r="6" s="162" customFormat="1" ht="36" customHeight="1" spans="1:8">
      <c r="A6" s="321">
        <v>2010101</v>
      </c>
      <c r="B6" s="481" t="s">
        <v>117</v>
      </c>
      <c r="C6" s="345">
        <f>VLOOKUP(A6,'[3]02'!A:E,5,0)</f>
        <v>777</v>
      </c>
      <c r="D6" s="345">
        <f>VLOOKUP(A6,[4]Sheet1!$A:$D,4,0)</f>
        <v>792</v>
      </c>
      <c r="E6" s="480">
        <f t="shared" si="0"/>
        <v>0.019</v>
      </c>
      <c r="F6" s="476" t="str">
        <f t="shared" si="1"/>
        <v>是</v>
      </c>
      <c r="G6" s="295" t="str">
        <f t="shared" si="2"/>
        <v>项</v>
      </c>
      <c r="H6" s="296"/>
    </row>
    <row r="7" s="160" customFormat="1" ht="36" hidden="1" customHeight="1" spans="1:8">
      <c r="A7" s="321">
        <v>2010102</v>
      </c>
      <c r="B7" s="481" t="s">
        <v>118</v>
      </c>
      <c r="C7" s="345">
        <f>VLOOKUP(A7,'[3]02'!A:E,5,0)</f>
        <v>0</v>
      </c>
      <c r="D7" s="345"/>
      <c r="E7" s="480">
        <f t="shared" si="0"/>
        <v>0</v>
      </c>
      <c r="F7" s="476" t="str">
        <f t="shared" si="1"/>
        <v>否</v>
      </c>
      <c r="G7" s="295" t="str">
        <f t="shared" si="2"/>
        <v>项</v>
      </c>
      <c r="H7" s="296"/>
    </row>
    <row r="8" s="160" customFormat="1" ht="36" hidden="1" customHeight="1" spans="1:8">
      <c r="A8" s="321">
        <v>2010103</v>
      </c>
      <c r="B8" s="481" t="s">
        <v>119</v>
      </c>
      <c r="C8" s="345">
        <f>VLOOKUP(A8,'[3]02'!A:E,5,0)</f>
        <v>0</v>
      </c>
      <c r="D8" s="345"/>
      <c r="E8" s="480">
        <f t="shared" si="0"/>
        <v>0</v>
      </c>
      <c r="F8" s="476" t="str">
        <f t="shared" si="1"/>
        <v>否</v>
      </c>
      <c r="G8" s="295" t="str">
        <f t="shared" si="2"/>
        <v>项</v>
      </c>
      <c r="H8" s="296"/>
    </row>
    <row r="9" s="162" customFormat="1" ht="36" customHeight="1" spans="1:8">
      <c r="A9" s="321">
        <v>2010104</v>
      </c>
      <c r="B9" s="481" t="s">
        <v>120</v>
      </c>
      <c r="C9" s="345">
        <f>VLOOKUP(A9,'[3]02'!A:E,5,0)</f>
        <v>0</v>
      </c>
      <c r="D9" s="345">
        <f>VLOOKUP(A9,[4]Sheet1!$A:$D,4,0)</f>
        <v>54</v>
      </c>
      <c r="E9" s="480">
        <f t="shared" si="0"/>
        <v>0</v>
      </c>
      <c r="F9" s="476" t="str">
        <f t="shared" si="1"/>
        <v>是</v>
      </c>
      <c r="G9" s="295" t="str">
        <f t="shared" si="2"/>
        <v>项</v>
      </c>
      <c r="H9" s="296"/>
    </row>
    <row r="10" s="160" customFormat="1" ht="36" hidden="1" customHeight="1" spans="1:8">
      <c r="A10" s="321">
        <v>2010105</v>
      </c>
      <c r="B10" s="481" t="s">
        <v>121</v>
      </c>
      <c r="C10" s="345">
        <f>VLOOKUP(A10,'[3]02'!A:E,5,0)</f>
        <v>0</v>
      </c>
      <c r="D10" s="345"/>
      <c r="E10" s="480">
        <f t="shared" si="0"/>
        <v>0</v>
      </c>
      <c r="F10" s="476" t="str">
        <f t="shared" si="1"/>
        <v>否</v>
      </c>
      <c r="G10" s="295" t="str">
        <f t="shared" si="2"/>
        <v>项</v>
      </c>
      <c r="H10" s="296"/>
    </row>
    <row r="11" s="160" customFormat="1" ht="36" hidden="1" customHeight="1" spans="1:8">
      <c r="A11" s="321">
        <v>2010106</v>
      </c>
      <c r="B11" s="481" t="s">
        <v>122</v>
      </c>
      <c r="C11" s="345">
        <f>VLOOKUP(A11,'[3]02'!A:E,5,0)</f>
        <v>0</v>
      </c>
      <c r="D11" s="345"/>
      <c r="E11" s="480">
        <f t="shared" si="0"/>
        <v>0</v>
      </c>
      <c r="F11" s="476" t="str">
        <f t="shared" si="1"/>
        <v>否</v>
      </c>
      <c r="G11" s="295" t="str">
        <f t="shared" si="2"/>
        <v>项</v>
      </c>
      <c r="H11" s="296"/>
    </row>
    <row r="12" s="162" customFormat="1" ht="36" customHeight="1" spans="1:8">
      <c r="A12" s="321">
        <v>2010107</v>
      </c>
      <c r="B12" s="481" t="s">
        <v>123</v>
      </c>
      <c r="C12" s="345">
        <f>VLOOKUP(A12,'[3]02'!A:E,5,0)</f>
        <v>5</v>
      </c>
      <c r="D12" s="345"/>
      <c r="E12" s="480">
        <f t="shared" si="0"/>
        <v>-1</v>
      </c>
      <c r="F12" s="476" t="str">
        <f t="shared" si="1"/>
        <v>是</v>
      </c>
      <c r="G12" s="295" t="str">
        <f t="shared" si="2"/>
        <v>项</v>
      </c>
      <c r="H12" s="296"/>
    </row>
    <row r="13" s="162" customFormat="1" ht="36" customHeight="1" spans="1:8">
      <c r="A13" s="321">
        <v>2010108</v>
      </c>
      <c r="B13" s="481" t="s">
        <v>124</v>
      </c>
      <c r="C13" s="345">
        <f>VLOOKUP(A13,'[3]02'!A:E,5,0)</f>
        <v>186</v>
      </c>
      <c r="D13" s="345">
        <f>VLOOKUP(A13,[4]Sheet1!$A:$D,4,0)</f>
        <v>236</v>
      </c>
      <c r="E13" s="480">
        <f t="shared" si="0"/>
        <v>0.269</v>
      </c>
      <c r="F13" s="476" t="str">
        <f t="shared" si="1"/>
        <v>是</v>
      </c>
      <c r="G13" s="295" t="str">
        <f t="shared" si="2"/>
        <v>项</v>
      </c>
      <c r="H13" s="296"/>
    </row>
    <row r="14" s="160" customFormat="1" ht="36" hidden="1" customHeight="1" spans="1:8">
      <c r="A14" s="321">
        <v>2010109</v>
      </c>
      <c r="B14" s="481" t="s">
        <v>125</v>
      </c>
      <c r="C14" s="345">
        <f>VLOOKUP(A14,'[3]02'!A:E,5,0)</f>
        <v>0</v>
      </c>
      <c r="D14" s="345"/>
      <c r="E14" s="480">
        <f t="shared" si="0"/>
        <v>0</v>
      </c>
      <c r="F14" s="476" t="str">
        <f t="shared" si="1"/>
        <v>否</v>
      </c>
      <c r="G14" s="295" t="str">
        <f t="shared" si="2"/>
        <v>项</v>
      </c>
      <c r="H14" s="296"/>
    </row>
    <row r="15" s="162" customFormat="1" ht="36" customHeight="1" spans="1:8">
      <c r="A15" s="321">
        <v>2010150</v>
      </c>
      <c r="B15" s="481" t="s">
        <v>126</v>
      </c>
      <c r="C15" s="345">
        <f>VLOOKUP(A15,'[3]02'!A:E,5,0)</f>
        <v>1</v>
      </c>
      <c r="D15" s="345">
        <f>VLOOKUP(A15,[4]Sheet1!$A:$D,4,0)</f>
        <v>20</v>
      </c>
      <c r="E15" s="480">
        <f t="shared" si="0"/>
        <v>19</v>
      </c>
      <c r="F15" s="476" t="str">
        <f t="shared" si="1"/>
        <v>是</v>
      </c>
      <c r="G15" s="295" t="str">
        <f t="shared" si="2"/>
        <v>项</v>
      </c>
      <c r="H15" s="296"/>
    </row>
    <row r="16" s="162" customFormat="1" ht="36" customHeight="1" spans="1:8">
      <c r="A16" s="321">
        <v>2010199</v>
      </c>
      <c r="B16" s="481" t="s">
        <v>127</v>
      </c>
      <c r="C16" s="345">
        <f>VLOOKUP(A16,'[3]02'!A:E,5,0)</f>
        <v>0</v>
      </c>
      <c r="D16" s="345">
        <f>VLOOKUP(A16,[4]Sheet1!$A:$D,4,0)</f>
        <v>14</v>
      </c>
      <c r="E16" s="480">
        <f t="shared" si="0"/>
        <v>0</v>
      </c>
      <c r="F16" s="476" t="str">
        <f t="shared" si="1"/>
        <v>是</v>
      </c>
      <c r="G16" s="295" t="str">
        <f t="shared" si="2"/>
        <v>项</v>
      </c>
      <c r="H16" s="296"/>
    </row>
    <row r="17" s="295" customFormat="1" ht="36" customHeight="1" spans="1:8">
      <c r="A17" s="321">
        <v>20102</v>
      </c>
      <c r="B17" s="478" t="s">
        <v>128</v>
      </c>
      <c r="C17" s="479">
        <f>SUM(C18:C25)</f>
        <v>677</v>
      </c>
      <c r="D17" s="479">
        <f>SUM(D18:D25)</f>
        <v>713</v>
      </c>
      <c r="E17" s="480">
        <f t="shared" si="0"/>
        <v>0.053</v>
      </c>
      <c r="F17" s="476" t="str">
        <f t="shared" si="1"/>
        <v>是</v>
      </c>
      <c r="G17" s="295" t="str">
        <f t="shared" si="2"/>
        <v>款</v>
      </c>
      <c r="H17" s="296"/>
    </row>
    <row r="18" s="162" customFormat="1" ht="36" customHeight="1" spans="1:8">
      <c r="A18" s="321">
        <v>2010201</v>
      </c>
      <c r="B18" s="481" t="s">
        <v>117</v>
      </c>
      <c r="C18" s="345">
        <f>VLOOKUP(A18,'[3]02'!A:E,5,0)</f>
        <v>590</v>
      </c>
      <c r="D18" s="345">
        <f>VLOOKUP(A18,[4]Sheet1!$A:$D,4,0)</f>
        <v>610</v>
      </c>
      <c r="E18" s="480">
        <f t="shared" si="0"/>
        <v>0.034</v>
      </c>
      <c r="F18" s="476" t="str">
        <f t="shared" si="1"/>
        <v>是</v>
      </c>
      <c r="G18" s="295" t="str">
        <f t="shared" si="2"/>
        <v>项</v>
      </c>
      <c r="H18" s="296"/>
    </row>
    <row r="19" s="162" customFormat="1" ht="36" customHeight="1" spans="1:8">
      <c r="A19" s="321">
        <v>2010202</v>
      </c>
      <c r="B19" s="481" t="s">
        <v>118</v>
      </c>
      <c r="C19" s="345">
        <f>VLOOKUP(A19,'[3]02'!A:E,5,0)</f>
        <v>21</v>
      </c>
      <c r="D19" s="345">
        <f>VLOOKUP(A19,[4]Sheet1!$A:$D,4,0)</f>
        <v>53</v>
      </c>
      <c r="E19" s="480">
        <f t="shared" si="0"/>
        <v>1.524</v>
      </c>
      <c r="F19" s="476" t="str">
        <f t="shared" si="1"/>
        <v>是</v>
      </c>
      <c r="G19" s="295" t="str">
        <f t="shared" si="2"/>
        <v>项</v>
      </c>
      <c r="H19" s="296"/>
    </row>
    <row r="20" s="160" customFormat="1" ht="36" hidden="1" customHeight="1" spans="1:8">
      <c r="A20" s="321">
        <v>2010203</v>
      </c>
      <c r="B20" s="481" t="s">
        <v>119</v>
      </c>
      <c r="C20" s="345">
        <f>VLOOKUP(A20,'[3]02'!A:E,5,0)</f>
        <v>0</v>
      </c>
      <c r="D20" s="345"/>
      <c r="E20" s="480">
        <f t="shared" si="0"/>
        <v>0</v>
      </c>
      <c r="F20" s="476" t="str">
        <f t="shared" si="1"/>
        <v>否</v>
      </c>
      <c r="G20" s="295" t="str">
        <f t="shared" si="2"/>
        <v>项</v>
      </c>
      <c r="H20" s="296"/>
    </row>
    <row r="21" s="162" customFormat="1" ht="36" customHeight="1" spans="1:8">
      <c r="A21" s="321">
        <v>2010204</v>
      </c>
      <c r="B21" s="481" t="s">
        <v>129</v>
      </c>
      <c r="C21" s="345">
        <f>VLOOKUP(A21,'[3]02'!A:E,5,0)</f>
        <v>61</v>
      </c>
      <c r="D21" s="345">
        <f>VLOOKUP(A21,[4]Sheet1!$A:$D,4,0)</f>
        <v>47</v>
      </c>
      <c r="E21" s="480">
        <f t="shared" si="0"/>
        <v>-0.23</v>
      </c>
      <c r="F21" s="476" t="str">
        <f t="shared" si="1"/>
        <v>是</v>
      </c>
      <c r="G21" s="295" t="str">
        <f t="shared" si="2"/>
        <v>项</v>
      </c>
      <c r="H21" s="296"/>
    </row>
    <row r="22" s="162" customFormat="1" ht="36" customHeight="1" spans="1:8">
      <c r="A22" s="321">
        <v>2010205</v>
      </c>
      <c r="B22" s="481" t="s">
        <v>130</v>
      </c>
      <c r="C22" s="345">
        <f>VLOOKUP(A22,'[3]02'!A:E,5,0)</f>
        <v>0</v>
      </c>
      <c r="D22" s="345">
        <f>VLOOKUP(A22,[4]Sheet1!$A:$D,4,0)</f>
        <v>1</v>
      </c>
      <c r="E22" s="480">
        <f t="shared" si="0"/>
        <v>0</v>
      </c>
      <c r="F22" s="476" t="str">
        <f t="shared" si="1"/>
        <v>是</v>
      </c>
      <c r="G22" s="295" t="str">
        <f t="shared" si="2"/>
        <v>项</v>
      </c>
      <c r="H22" s="296"/>
    </row>
    <row r="23" s="160" customFormat="1" ht="36" hidden="1" customHeight="1" spans="1:8">
      <c r="A23" s="321">
        <v>2010206</v>
      </c>
      <c r="B23" s="481" t="s">
        <v>131</v>
      </c>
      <c r="C23" s="345">
        <f>VLOOKUP(A23,'[3]02'!A:E,5,0)</f>
        <v>0</v>
      </c>
      <c r="D23" s="345"/>
      <c r="E23" s="480">
        <f t="shared" si="0"/>
        <v>0</v>
      </c>
      <c r="F23" s="476" t="str">
        <f t="shared" si="1"/>
        <v>否</v>
      </c>
      <c r="G23" s="295" t="str">
        <f t="shared" si="2"/>
        <v>项</v>
      </c>
      <c r="H23" s="296"/>
    </row>
    <row r="24" s="160" customFormat="1" ht="36" hidden="1" customHeight="1" spans="1:8">
      <c r="A24" s="321">
        <v>2010250</v>
      </c>
      <c r="B24" s="481" t="s">
        <v>126</v>
      </c>
      <c r="C24" s="345">
        <f>VLOOKUP(A24,'[3]02'!A:E,5,0)</f>
        <v>0</v>
      </c>
      <c r="D24" s="345"/>
      <c r="E24" s="480">
        <f t="shared" si="0"/>
        <v>0</v>
      </c>
      <c r="F24" s="476" t="str">
        <f t="shared" si="1"/>
        <v>否</v>
      </c>
      <c r="G24" s="295" t="str">
        <f t="shared" si="2"/>
        <v>项</v>
      </c>
      <c r="H24" s="296"/>
    </row>
    <row r="25" s="162" customFormat="1" ht="36" customHeight="1" spans="1:8">
      <c r="A25" s="321">
        <v>2010299</v>
      </c>
      <c r="B25" s="481" t="s">
        <v>132</v>
      </c>
      <c r="C25" s="345">
        <f>VLOOKUP(A25,'[3]02'!A:E,5,0)</f>
        <v>5</v>
      </c>
      <c r="D25" s="345">
        <f>VLOOKUP(A25,[4]Sheet1!$A:$D,4,0)</f>
        <v>2</v>
      </c>
      <c r="E25" s="480">
        <f t="shared" si="0"/>
        <v>-0.6</v>
      </c>
      <c r="F25" s="476" t="str">
        <f t="shared" si="1"/>
        <v>是</v>
      </c>
      <c r="G25" s="295" t="str">
        <f t="shared" si="2"/>
        <v>项</v>
      </c>
      <c r="H25" s="296"/>
    </row>
    <row r="26" s="295" customFormat="1" ht="36" customHeight="1" spans="1:8">
      <c r="A26" s="321">
        <v>20103</v>
      </c>
      <c r="B26" s="478" t="s">
        <v>133</v>
      </c>
      <c r="C26" s="479">
        <f>SUM(C27:C35)</f>
        <v>6513</v>
      </c>
      <c r="D26" s="479">
        <f>SUM(D27:D35)</f>
        <v>8264</v>
      </c>
      <c r="E26" s="480">
        <f t="shared" si="0"/>
        <v>0.269</v>
      </c>
      <c r="F26" s="476" t="str">
        <f t="shared" si="1"/>
        <v>是</v>
      </c>
      <c r="G26" s="295" t="str">
        <f t="shared" si="2"/>
        <v>款</v>
      </c>
      <c r="H26" s="296"/>
    </row>
    <row r="27" s="162" customFormat="1" ht="36" customHeight="1" spans="1:8">
      <c r="A27" s="321">
        <v>2010301</v>
      </c>
      <c r="B27" s="481" t="s">
        <v>117</v>
      </c>
      <c r="C27" s="345">
        <f>VLOOKUP(A27,'[3]02'!A:E,5,0)</f>
        <v>5612</v>
      </c>
      <c r="D27" s="345">
        <f>VLOOKUP(A27,[4]Sheet1!$A:$D,4,0)</f>
        <v>5769</v>
      </c>
      <c r="E27" s="480">
        <f t="shared" si="0"/>
        <v>0.028</v>
      </c>
      <c r="F27" s="476" t="str">
        <f t="shared" si="1"/>
        <v>是</v>
      </c>
      <c r="G27" s="295" t="str">
        <f t="shared" si="2"/>
        <v>项</v>
      </c>
      <c r="H27" s="296"/>
    </row>
    <row r="28" s="162" customFormat="1" ht="36" customHeight="1" spans="1:8">
      <c r="A28" s="321">
        <v>2010302</v>
      </c>
      <c r="B28" s="481" t="s">
        <v>118</v>
      </c>
      <c r="C28" s="345">
        <f>VLOOKUP(A28,'[3]02'!A:E,5,0)</f>
        <v>115</v>
      </c>
      <c r="D28" s="345">
        <f>VLOOKUP(A28,[4]Sheet1!$A:$D,4,0)</f>
        <v>210</v>
      </c>
      <c r="E28" s="480">
        <f t="shared" si="0"/>
        <v>0.826</v>
      </c>
      <c r="F28" s="476" t="str">
        <f t="shared" si="1"/>
        <v>是</v>
      </c>
      <c r="G28" s="295" t="str">
        <f t="shared" si="2"/>
        <v>项</v>
      </c>
      <c r="H28" s="296"/>
    </row>
    <row r="29" s="160" customFormat="1" ht="36" hidden="1" customHeight="1" spans="1:8">
      <c r="A29" s="321">
        <v>2010303</v>
      </c>
      <c r="B29" s="481" t="s">
        <v>119</v>
      </c>
      <c r="C29" s="345">
        <f>VLOOKUP(A29,'[3]02'!A:E,5,0)</f>
        <v>0</v>
      </c>
      <c r="D29" s="345"/>
      <c r="E29" s="480">
        <f t="shared" si="0"/>
        <v>0</v>
      </c>
      <c r="F29" s="476" t="str">
        <f t="shared" si="1"/>
        <v>否</v>
      </c>
      <c r="G29" s="295" t="str">
        <f t="shared" si="2"/>
        <v>项</v>
      </c>
      <c r="H29" s="296"/>
    </row>
    <row r="30" s="160" customFormat="1" ht="36" hidden="1" customHeight="1" spans="1:8">
      <c r="A30" s="321">
        <v>2010304</v>
      </c>
      <c r="B30" s="481" t="s">
        <v>134</v>
      </c>
      <c r="C30" s="345">
        <f>VLOOKUP(A30,'[3]02'!A:E,5,0)</f>
        <v>0</v>
      </c>
      <c r="D30" s="345"/>
      <c r="E30" s="480">
        <f t="shared" si="0"/>
        <v>0</v>
      </c>
      <c r="F30" s="476" t="str">
        <f t="shared" si="1"/>
        <v>否</v>
      </c>
      <c r="G30" s="295" t="str">
        <f t="shared" si="2"/>
        <v>项</v>
      </c>
      <c r="H30" s="296"/>
    </row>
    <row r="31" s="160" customFormat="1" ht="36" hidden="1" customHeight="1" spans="1:8">
      <c r="A31" s="321">
        <v>2010305</v>
      </c>
      <c r="B31" s="481" t="s">
        <v>135</v>
      </c>
      <c r="C31" s="345">
        <f>VLOOKUP(A31,'[3]02'!A:E,5,0)</f>
        <v>0</v>
      </c>
      <c r="D31" s="345"/>
      <c r="E31" s="480">
        <f t="shared" si="0"/>
        <v>0</v>
      </c>
      <c r="F31" s="476" t="str">
        <f t="shared" si="1"/>
        <v>否</v>
      </c>
      <c r="G31" s="295" t="str">
        <f t="shared" si="2"/>
        <v>项</v>
      </c>
      <c r="H31" s="296"/>
    </row>
    <row r="32" s="160" customFormat="1" ht="36" hidden="1" customHeight="1" spans="1:8">
      <c r="A32" s="321">
        <v>2010306</v>
      </c>
      <c r="B32" s="481" t="s">
        <v>136</v>
      </c>
      <c r="C32" s="345">
        <f>VLOOKUP(A32,'[3]02'!A:E,5,0)</f>
        <v>0</v>
      </c>
      <c r="D32" s="345"/>
      <c r="E32" s="480">
        <f t="shared" si="0"/>
        <v>0</v>
      </c>
      <c r="F32" s="476" t="str">
        <f t="shared" si="1"/>
        <v>否</v>
      </c>
      <c r="G32" s="295" t="str">
        <f t="shared" si="2"/>
        <v>项</v>
      </c>
      <c r="H32" s="296"/>
    </row>
    <row r="33" s="160" customFormat="1" ht="36" hidden="1" customHeight="1" spans="1:8">
      <c r="A33" s="321">
        <v>2010309</v>
      </c>
      <c r="B33" s="481" t="s">
        <v>137</v>
      </c>
      <c r="C33" s="345">
        <f>VLOOKUP(A33,'[3]02'!A:E,5,0)</f>
        <v>0</v>
      </c>
      <c r="D33" s="345"/>
      <c r="E33" s="480">
        <f t="shared" si="0"/>
        <v>0</v>
      </c>
      <c r="F33" s="476" t="str">
        <f t="shared" si="1"/>
        <v>否</v>
      </c>
      <c r="G33" s="295" t="str">
        <f t="shared" si="2"/>
        <v>项</v>
      </c>
      <c r="H33" s="296"/>
    </row>
    <row r="34" s="162" customFormat="1" ht="36" customHeight="1" spans="1:8">
      <c r="A34" s="321">
        <v>2010350</v>
      </c>
      <c r="B34" s="481" t="s">
        <v>126</v>
      </c>
      <c r="C34" s="345">
        <f>VLOOKUP(A34,'[3]02'!A:E,5,0)</f>
        <v>539</v>
      </c>
      <c r="D34" s="345">
        <f>VLOOKUP(A34,[4]Sheet1!$A:$D,4,0)</f>
        <v>1820</v>
      </c>
      <c r="E34" s="480">
        <f t="shared" si="0"/>
        <v>2.377</v>
      </c>
      <c r="F34" s="476" t="str">
        <f t="shared" si="1"/>
        <v>是</v>
      </c>
      <c r="G34" s="295" t="str">
        <f t="shared" si="2"/>
        <v>项</v>
      </c>
      <c r="H34" s="296"/>
    </row>
    <row r="35" s="162" customFormat="1" ht="36" customHeight="1" spans="1:8">
      <c r="A35" s="482">
        <v>2010399</v>
      </c>
      <c r="B35" s="481" t="s">
        <v>138</v>
      </c>
      <c r="C35" s="345">
        <f>VLOOKUP(A35,'[3]02'!A:E,5,0)</f>
        <v>247</v>
      </c>
      <c r="D35" s="345">
        <f>VLOOKUP(A35,[4]Sheet1!$A:$D,4,0)</f>
        <v>465</v>
      </c>
      <c r="E35" s="480">
        <f t="shared" si="0"/>
        <v>0.883</v>
      </c>
      <c r="F35" s="476" t="str">
        <f t="shared" si="1"/>
        <v>是</v>
      </c>
      <c r="G35" s="295" t="str">
        <f t="shared" si="2"/>
        <v>项</v>
      </c>
      <c r="H35" s="296"/>
    </row>
    <row r="36" s="295" customFormat="1" ht="36" customHeight="1" spans="1:8">
      <c r="A36" s="321">
        <v>20104</v>
      </c>
      <c r="B36" s="478" t="s">
        <v>139</v>
      </c>
      <c r="C36" s="479">
        <f>SUM(C37:C46)</f>
        <v>440</v>
      </c>
      <c r="D36" s="479">
        <f>SUM(D37:D46)</f>
        <v>406</v>
      </c>
      <c r="E36" s="480">
        <f t="shared" si="0"/>
        <v>-0.077</v>
      </c>
      <c r="F36" s="476" t="str">
        <f t="shared" si="1"/>
        <v>是</v>
      </c>
      <c r="G36" s="295" t="str">
        <f t="shared" si="2"/>
        <v>款</v>
      </c>
      <c r="H36" s="296"/>
    </row>
    <row r="37" s="162" customFormat="1" ht="36" customHeight="1" spans="1:8">
      <c r="A37" s="321">
        <v>2010401</v>
      </c>
      <c r="B37" s="481" t="s">
        <v>117</v>
      </c>
      <c r="C37" s="345">
        <f>VLOOKUP(A37,'[3]02'!A:E,5,0)</f>
        <v>389</v>
      </c>
      <c r="D37" s="345">
        <f>VLOOKUP(A37,[4]Sheet1!$A:$D,4,0)</f>
        <v>371</v>
      </c>
      <c r="E37" s="480">
        <f t="shared" si="0"/>
        <v>-0.046</v>
      </c>
      <c r="F37" s="476" t="str">
        <f t="shared" si="1"/>
        <v>是</v>
      </c>
      <c r="G37" s="295" t="str">
        <f t="shared" si="2"/>
        <v>项</v>
      </c>
      <c r="H37" s="296"/>
    </row>
    <row r="38" s="162" customFormat="1" ht="36" customHeight="1" spans="1:8">
      <c r="A38" s="321">
        <v>2010402</v>
      </c>
      <c r="B38" s="481" t="s">
        <v>118</v>
      </c>
      <c r="C38" s="345">
        <f>VLOOKUP(A38,'[3]02'!A:E,5,0)</f>
        <v>12</v>
      </c>
      <c r="D38" s="345">
        <f>VLOOKUP(A38,[4]Sheet1!$A:$D,4,0)</f>
        <v>30</v>
      </c>
      <c r="E38" s="480">
        <f t="shared" si="0"/>
        <v>1.5</v>
      </c>
      <c r="F38" s="476" t="str">
        <f t="shared" si="1"/>
        <v>是</v>
      </c>
      <c r="G38" s="295" t="str">
        <f t="shared" si="2"/>
        <v>项</v>
      </c>
      <c r="H38" s="296"/>
    </row>
    <row r="39" s="160" customFormat="1" ht="36" hidden="1" customHeight="1" spans="1:8">
      <c r="A39" s="321">
        <v>2010403</v>
      </c>
      <c r="B39" s="481" t="s">
        <v>119</v>
      </c>
      <c r="C39" s="345">
        <f>VLOOKUP(A39,'[3]02'!A:E,5,0)</f>
        <v>0</v>
      </c>
      <c r="D39" s="345"/>
      <c r="E39" s="480">
        <f t="shared" si="0"/>
        <v>0</v>
      </c>
      <c r="F39" s="476" t="str">
        <f t="shared" si="1"/>
        <v>否</v>
      </c>
      <c r="G39" s="295" t="str">
        <f t="shared" si="2"/>
        <v>项</v>
      </c>
      <c r="H39" s="296"/>
    </row>
    <row r="40" s="162" customFormat="1" ht="36" customHeight="1" spans="1:8">
      <c r="A40" s="321">
        <v>2010404</v>
      </c>
      <c r="B40" s="481" t="s">
        <v>140</v>
      </c>
      <c r="C40" s="345">
        <f>VLOOKUP(A40,'[3]02'!A:E,5,0)</f>
        <v>39</v>
      </c>
      <c r="D40" s="345"/>
      <c r="E40" s="480">
        <f t="shared" si="0"/>
        <v>-1</v>
      </c>
      <c r="F40" s="476" t="str">
        <f t="shared" si="1"/>
        <v>是</v>
      </c>
      <c r="G40" s="295" t="str">
        <f t="shared" si="2"/>
        <v>项</v>
      </c>
      <c r="H40" s="296"/>
    </row>
    <row r="41" s="160" customFormat="1" ht="36" hidden="1" customHeight="1" spans="1:8">
      <c r="A41" s="321">
        <v>2010405</v>
      </c>
      <c r="B41" s="481" t="s">
        <v>141</v>
      </c>
      <c r="C41" s="345">
        <f>VLOOKUP(A41,'[3]02'!A:E,5,0)</f>
        <v>0</v>
      </c>
      <c r="D41" s="345"/>
      <c r="E41" s="480">
        <f t="shared" si="0"/>
        <v>0</v>
      </c>
      <c r="F41" s="476" t="str">
        <f t="shared" si="1"/>
        <v>否</v>
      </c>
      <c r="G41" s="295" t="str">
        <f t="shared" si="2"/>
        <v>项</v>
      </c>
      <c r="H41" s="296"/>
    </row>
    <row r="42" s="160" customFormat="1" ht="36" hidden="1" customHeight="1" spans="1:8">
      <c r="A42" s="321">
        <v>2010406</v>
      </c>
      <c r="B42" s="481" t="s">
        <v>142</v>
      </c>
      <c r="C42" s="345">
        <f>VLOOKUP(A42,'[3]02'!A:E,5,0)</f>
        <v>0</v>
      </c>
      <c r="D42" s="345"/>
      <c r="E42" s="480">
        <f t="shared" si="0"/>
        <v>0</v>
      </c>
      <c r="F42" s="476" t="str">
        <f t="shared" si="1"/>
        <v>否</v>
      </c>
      <c r="G42" s="295" t="str">
        <f t="shared" si="2"/>
        <v>项</v>
      </c>
      <c r="H42" s="296"/>
    </row>
    <row r="43" s="160" customFormat="1" ht="36" hidden="1" customHeight="1" spans="1:8">
      <c r="A43" s="321">
        <v>2010407</v>
      </c>
      <c r="B43" s="481" t="s">
        <v>143</v>
      </c>
      <c r="C43" s="345">
        <f>VLOOKUP(A43,'[3]02'!A:E,5,0)</f>
        <v>0</v>
      </c>
      <c r="D43" s="345"/>
      <c r="E43" s="480">
        <f t="shared" si="0"/>
        <v>0</v>
      </c>
      <c r="F43" s="476" t="str">
        <f t="shared" si="1"/>
        <v>否</v>
      </c>
      <c r="G43" s="295" t="str">
        <f t="shared" si="2"/>
        <v>项</v>
      </c>
      <c r="H43" s="296"/>
    </row>
    <row r="44" s="162" customFormat="1" ht="36" customHeight="1" spans="1:8">
      <c r="A44" s="321">
        <v>2010408</v>
      </c>
      <c r="B44" s="481" t="s">
        <v>144</v>
      </c>
      <c r="C44" s="345">
        <f>VLOOKUP(A44,'[3]02'!A:E,5,0)</f>
        <v>0</v>
      </c>
      <c r="D44" s="345">
        <f>VLOOKUP(A44,[4]Sheet1!$A:$D,4,0)</f>
        <v>5</v>
      </c>
      <c r="E44" s="480">
        <f t="shared" si="0"/>
        <v>0</v>
      </c>
      <c r="F44" s="476" t="str">
        <f t="shared" si="1"/>
        <v>是</v>
      </c>
      <c r="G44" s="295" t="str">
        <f t="shared" si="2"/>
        <v>项</v>
      </c>
      <c r="H44" s="296"/>
    </row>
    <row r="45" s="160" customFormat="1" ht="36" hidden="1" customHeight="1" spans="1:8">
      <c r="A45" s="321">
        <v>2010450</v>
      </c>
      <c r="B45" s="481" t="s">
        <v>126</v>
      </c>
      <c r="C45" s="345">
        <f>VLOOKUP(A45,'[3]02'!A:E,5,0)</f>
        <v>0</v>
      </c>
      <c r="D45" s="345"/>
      <c r="E45" s="480">
        <f t="shared" si="0"/>
        <v>0</v>
      </c>
      <c r="F45" s="476" t="str">
        <f t="shared" si="1"/>
        <v>否</v>
      </c>
      <c r="G45" s="295" t="str">
        <f t="shared" si="2"/>
        <v>项</v>
      </c>
      <c r="H45" s="296"/>
    </row>
    <row r="46" s="160" customFormat="1" ht="36" hidden="1" customHeight="1" spans="1:8">
      <c r="A46" s="321">
        <v>2010499</v>
      </c>
      <c r="B46" s="481" t="s">
        <v>145</v>
      </c>
      <c r="C46" s="345">
        <f>VLOOKUP(A46,'[3]02'!A:E,5,0)</f>
        <v>0</v>
      </c>
      <c r="D46" s="345"/>
      <c r="E46" s="480">
        <f t="shared" si="0"/>
        <v>0</v>
      </c>
      <c r="F46" s="476" t="str">
        <f t="shared" si="1"/>
        <v>否</v>
      </c>
      <c r="G46" s="295" t="str">
        <f t="shared" si="2"/>
        <v>项</v>
      </c>
      <c r="H46" s="296"/>
    </row>
    <row r="47" s="295" customFormat="1" ht="36" customHeight="1" spans="1:8">
      <c r="A47" s="321">
        <v>20105</v>
      </c>
      <c r="B47" s="478" t="s">
        <v>146</v>
      </c>
      <c r="C47" s="479">
        <f>SUM(C48:C57)</f>
        <v>504</v>
      </c>
      <c r="D47" s="479">
        <f>SUM(D48:D57)</f>
        <v>443</v>
      </c>
      <c r="E47" s="480">
        <f t="shared" si="0"/>
        <v>-0.121</v>
      </c>
      <c r="F47" s="476" t="str">
        <f t="shared" si="1"/>
        <v>是</v>
      </c>
      <c r="G47" s="295" t="str">
        <f t="shared" si="2"/>
        <v>款</v>
      </c>
      <c r="H47" s="296"/>
    </row>
    <row r="48" s="162" customFormat="1" ht="36" customHeight="1" spans="1:8">
      <c r="A48" s="321">
        <v>2010501</v>
      </c>
      <c r="B48" s="481" t="s">
        <v>117</v>
      </c>
      <c r="C48" s="345">
        <f>VLOOKUP(A48,'[3]02'!A:E,5,0)</f>
        <v>303</v>
      </c>
      <c r="D48" s="345">
        <f>VLOOKUP(A48,[4]Sheet1!$A:$D,4,0)</f>
        <v>287</v>
      </c>
      <c r="E48" s="480">
        <f t="shared" si="0"/>
        <v>-0.053</v>
      </c>
      <c r="F48" s="476" t="str">
        <f t="shared" si="1"/>
        <v>是</v>
      </c>
      <c r="G48" s="295" t="str">
        <f t="shared" si="2"/>
        <v>项</v>
      </c>
      <c r="H48" s="296"/>
    </row>
    <row r="49" s="160" customFormat="1" ht="36" hidden="1" customHeight="1" spans="1:8">
      <c r="A49" s="321">
        <v>2010502</v>
      </c>
      <c r="B49" s="481" t="s">
        <v>118</v>
      </c>
      <c r="C49" s="345">
        <f>VLOOKUP(A49,'[3]02'!A:E,5,0)</f>
        <v>0</v>
      </c>
      <c r="D49" s="345"/>
      <c r="E49" s="480">
        <f t="shared" si="0"/>
        <v>0</v>
      </c>
      <c r="F49" s="476" t="str">
        <f t="shared" si="1"/>
        <v>否</v>
      </c>
      <c r="G49" s="295" t="str">
        <f t="shared" si="2"/>
        <v>项</v>
      </c>
      <c r="H49" s="296"/>
    </row>
    <row r="50" s="160" customFormat="1" ht="36" hidden="1" customHeight="1" spans="1:8">
      <c r="A50" s="321">
        <v>2010503</v>
      </c>
      <c r="B50" s="481" t="s">
        <v>119</v>
      </c>
      <c r="C50" s="345">
        <f>VLOOKUP(A50,'[3]02'!A:E,5,0)</f>
        <v>0</v>
      </c>
      <c r="D50" s="345"/>
      <c r="E50" s="480">
        <f t="shared" si="0"/>
        <v>0</v>
      </c>
      <c r="F50" s="476" t="str">
        <f t="shared" si="1"/>
        <v>否</v>
      </c>
      <c r="G50" s="295" t="str">
        <f t="shared" si="2"/>
        <v>项</v>
      </c>
      <c r="H50" s="296"/>
    </row>
    <row r="51" s="160" customFormat="1" ht="36" hidden="1" customHeight="1" spans="1:8">
      <c r="A51" s="321">
        <v>2010504</v>
      </c>
      <c r="B51" s="481" t="s">
        <v>147</v>
      </c>
      <c r="C51" s="345">
        <f>VLOOKUP(A51,'[3]02'!A:E,5,0)</f>
        <v>0</v>
      </c>
      <c r="D51" s="345"/>
      <c r="E51" s="480">
        <f t="shared" si="0"/>
        <v>0</v>
      </c>
      <c r="F51" s="476" t="str">
        <f t="shared" si="1"/>
        <v>否</v>
      </c>
      <c r="G51" s="295" t="str">
        <f t="shared" si="2"/>
        <v>项</v>
      </c>
      <c r="H51" s="296"/>
    </row>
    <row r="52" s="162" customFormat="1" ht="36" customHeight="1" spans="1:8">
      <c r="A52" s="321">
        <v>2010505</v>
      </c>
      <c r="B52" s="481" t="s">
        <v>148</v>
      </c>
      <c r="C52" s="345">
        <f>VLOOKUP(A52,'[3]02'!A:E,5,0)</f>
        <v>135</v>
      </c>
      <c r="D52" s="345">
        <f>VLOOKUP(A52,[4]Sheet1!$A:$D,4,0)</f>
        <v>52</v>
      </c>
      <c r="E52" s="480">
        <f t="shared" si="0"/>
        <v>-0.615</v>
      </c>
      <c r="F52" s="476" t="str">
        <f t="shared" si="1"/>
        <v>是</v>
      </c>
      <c r="G52" s="295" t="str">
        <f t="shared" si="2"/>
        <v>项</v>
      </c>
      <c r="H52" s="296"/>
    </row>
    <row r="53" s="160" customFormat="1" ht="36" hidden="1" customHeight="1" spans="1:8">
      <c r="A53" s="321">
        <v>2010506</v>
      </c>
      <c r="B53" s="481" t="s">
        <v>149</v>
      </c>
      <c r="C53" s="345">
        <f>VLOOKUP(A53,'[3]02'!A:E,5,0)</f>
        <v>0</v>
      </c>
      <c r="D53" s="345"/>
      <c r="E53" s="480">
        <f t="shared" si="0"/>
        <v>0</v>
      </c>
      <c r="F53" s="476" t="str">
        <f t="shared" si="1"/>
        <v>否</v>
      </c>
      <c r="G53" s="295" t="str">
        <f t="shared" si="2"/>
        <v>项</v>
      </c>
      <c r="H53" s="296"/>
    </row>
    <row r="54" s="162" customFormat="1" ht="36" customHeight="1" spans="1:8">
      <c r="A54" s="321">
        <v>2010507</v>
      </c>
      <c r="B54" s="481" t="s">
        <v>150</v>
      </c>
      <c r="C54" s="345">
        <f>VLOOKUP(A54,'[3]02'!A:E,5,0)</f>
        <v>66</v>
      </c>
      <c r="D54" s="345">
        <f>VLOOKUP(A54,[4]Sheet1!$A:$D,4,0)</f>
        <v>14</v>
      </c>
      <c r="E54" s="480">
        <f t="shared" si="0"/>
        <v>-0.788</v>
      </c>
      <c r="F54" s="476" t="str">
        <f t="shared" si="1"/>
        <v>是</v>
      </c>
      <c r="G54" s="295" t="str">
        <f t="shared" si="2"/>
        <v>项</v>
      </c>
      <c r="H54" s="296"/>
    </row>
    <row r="55" s="162" customFormat="1" ht="36" customHeight="1" spans="1:8">
      <c r="A55" s="321">
        <v>2010508</v>
      </c>
      <c r="B55" s="481" t="s">
        <v>151</v>
      </c>
      <c r="C55" s="345">
        <f>VLOOKUP(A55,'[3]02'!A:E,5,0)</f>
        <v>0</v>
      </c>
      <c r="D55" s="345">
        <f>VLOOKUP(A55,[4]Sheet1!$A:$D,4,0)</f>
        <v>90</v>
      </c>
      <c r="E55" s="480">
        <f t="shared" si="0"/>
        <v>0</v>
      </c>
      <c r="F55" s="476" t="str">
        <f t="shared" si="1"/>
        <v>是</v>
      </c>
      <c r="G55" s="295" t="str">
        <f t="shared" si="2"/>
        <v>项</v>
      </c>
      <c r="H55" s="296"/>
    </row>
    <row r="56" s="160" customFormat="1" ht="36" hidden="1" customHeight="1" spans="1:8">
      <c r="A56" s="321">
        <v>2010550</v>
      </c>
      <c r="B56" s="481" t="s">
        <v>126</v>
      </c>
      <c r="C56" s="345">
        <f>VLOOKUP(A56,'[3]02'!A:E,5,0)</f>
        <v>0</v>
      </c>
      <c r="D56" s="345"/>
      <c r="E56" s="480">
        <f t="shared" si="0"/>
        <v>0</v>
      </c>
      <c r="F56" s="476" t="str">
        <f t="shared" si="1"/>
        <v>否</v>
      </c>
      <c r="G56" s="295" t="str">
        <f t="shared" si="2"/>
        <v>项</v>
      </c>
      <c r="H56" s="296"/>
    </row>
    <row r="57" s="160" customFormat="1" ht="36" hidden="1" customHeight="1" spans="1:8">
      <c r="A57" s="321">
        <v>2010599</v>
      </c>
      <c r="B57" s="481" t="s">
        <v>152</v>
      </c>
      <c r="C57" s="345">
        <f>VLOOKUP(A57,'[3]02'!A:E,5,0)</f>
        <v>0</v>
      </c>
      <c r="D57" s="345"/>
      <c r="E57" s="480">
        <f t="shared" si="0"/>
        <v>0</v>
      </c>
      <c r="F57" s="476" t="str">
        <f t="shared" si="1"/>
        <v>否</v>
      </c>
      <c r="G57" s="295" t="str">
        <f t="shared" si="2"/>
        <v>项</v>
      </c>
      <c r="H57" s="296"/>
    </row>
    <row r="58" s="295" customFormat="1" ht="36" customHeight="1" spans="1:8">
      <c r="A58" s="321">
        <v>20106</v>
      </c>
      <c r="B58" s="478" t="s">
        <v>153</v>
      </c>
      <c r="C58" s="479">
        <f>SUM(C59:C68)</f>
        <v>1046</v>
      </c>
      <c r="D58" s="479">
        <f>SUM(D59:D68)</f>
        <v>747</v>
      </c>
      <c r="E58" s="480">
        <f t="shared" si="0"/>
        <v>-0.286</v>
      </c>
      <c r="F58" s="476" t="str">
        <f t="shared" si="1"/>
        <v>是</v>
      </c>
      <c r="G58" s="295" t="str">
        <f t="shared" si="2"/>
        <v>款</v>
      </c>
      <c r="H58" s="296"/>
    </row>
    <row r="59" s="162" customFormat="1" ht="36" customHeight="1" spans="1:8">
      <c r="A59" s="321">
        <v>2010601</v>
      </c>
      <c r="B59" s="481" t="s">
        <v>117</v>
      </c>
      <c r="C59" s="345">
        <f>VLOOKUP(A59,'[3]02'!A:E,5,0)</f>
        <v>641</v>
      </c>
      <c r="D59" s="345">
        <f>VLOOKUP(A59,[4]Sheet1!$A:$D,4,0)</f>
        <v>617</v>
      </c>
      <c r="E59" s="480">
        <f t="shared" si="0"/>
        <v>-0.037</v>
      </c>
      <c r="F59" s="476" t="str">
        <f t="shared" si="1"/>
        <v>是</v>
      </c>
      <c r="G59" s="295" t="str">
        <f t="shared" si="2"/>
        <v>项</v>
      </c>
      <c r="H59" s="296"/>
    </row>
    <row r="60" s="162" customFormat="1" ht="36" customHeight="1" spans="1:8">
      <c r="A60" s="321">
        <v>2010602</v>
      </c>
      <c r="B60" s="481" t="s">
        <v>118</v>
      </c>
      <c r="C60" s="345">
        <f>VLOOKUP(A60,'[3]02'!A:E,5,0)</f>
        <v>0</v>
      </c>
      <c r="D60" s="345">
        <f>VLOOKUP(A60,[4]Sheet1!$A:$D,4,0)</f>
        <v>5</v>
      </c>
      <c r="E60" s="480">
        <f t="shared" si="0"/>
        <v>0</v>
      </c>
      <c r="F60" s="476" t="str">
        <f t="shared" si="1"/>
        <v>是</v>
      </c>
      <c r="G60" s="295" t="str">
        <f t="shared" si="2"/>
        <v>项</v>
      </c>
      <c r="H60" s="296"/>
    </row>
    <row r="61" s="160" customFormat="1" ht="36" hidden="1" customHeight="1" spans="1:8">
      <c r="A61" s="321">
        <v>2010603</v>
      </c>
      <c r="B61" s="481" t="s">
        <v>119</v>
      </c>
      <c r="C61" s="345">
        <f>VLOOKUP(A61,'[3]02'!A:E,5,0)</f>
        <v>0</v>
      </c>
      <c r="D61" s="345"/>
      <c r="E61" s="480">
        <f t="shared" si="0"/>
        <v>0</v>
      </c>
      <c r="F61" s="476" t="str">
        <f t="shared" si="1"/>
        <v>否</v>
      </c>
      <c r="G61" s="295" t="str">
        <f t="shared" si="2"/>
        <v>项</v>
      </c>
      <c r="H61" s="296"/>
    </row>
    <row r="62" s="160" customFormat="1" ht="36" hidden="1" customHeight="1" spans="1:8">
      <c r="A62" s="321">
        <v>2010604</v>
      </c>
      <c r="B62" s="481" t="s">
        <v>154</v>
      </c>
      <c r="C62" s="345">
        <f>VLOOKUP(A62,'[3]02'!A:E,5,0)</f>
        <v>0</v>
      </c>
      <c r="D62" s="345"/>
      <c r="E62" s="480">
        <f t="shared" si="0"/>
        <v>0</v>
      </c>
      <c r="F62" s="476" t="str">
        <f t="shared" si="1"/>
        <v>否</v>
      </c>
      <c r="G62" s="295" t="str">
        <f t="shared" si="2"/>
        <v>项</v>
      </c>
      <c r="H62" s="296"/>
    </row>
    <row r="63" s="160" customFormat="1" ht="36" hidden="1" customHeight="1" spans="1:8">
      <c r="A63" s="321">
        <v>2010605</v>
      </c>
      <c r="B63" s="481" t="s">
        <v>155</v>
      </c>
      <c r="C63" s="345">
        <f>VLOOKUP(A63,'[3]02'!A:E,5,0)</f>
        <v>0</v>
      </c>
      <c r="D63" s="345"/>
      <c r="E63" s="480">
        <f t="shared" si="0"/>
        <v>0</v>
      </c>
      <c r="F63" s="476" t="str">
        <f t="shared" si="1"/>
        <v>否</v>
      </c>
      <c r="G63" s="295" t="str">
        <f t="shared" si="2"/>
        <v>项</v>
      </c>
      <c r="H63" s="296"/>
    </row>
    <row r="64" s="160" customFormat="1" ht="36" hidden="1" customHeight="1" spans="1:8">
      <c r="A64" s="321">
        <v>2010606</v>
      </c>
      <c r="B64" s="481" t="s">
        <v>156</v>
      </c>
      <c r="C64" s="345">
        <f>VLOOKUP(A64,'[3]02'!A:E,5,0)</f>
        <v>0</v>
      </c>
      <c r="D64" s="345"/>
      <c r="E64" s="480">
        <f t="shared" si="0"/>
        <v>0</v>
      </c>
      <c r="F64" s="476" t="str">
        <f t="shared" si="1"/>
        <v>否</v>
      </c>
      <c r="G64" s="295" t="str">
        <f t="shared" si="2"/>
        <v>项</v>
      </c>
      <c r="H64" s="296"/>
    </row>
    <row r="65" s="162" customFormat="1" ht="36" customHeight="1" spans="1:8">
      <c r="A65" s="321">
        <v>2010607</v>
      </c>
      <c r="B65" s="481" t="s">
        <v>157</v>
      </c>
      <c r="C65" s="345">
        <f>VLOOKUP(A65,'[3]02'!A:E,5,0)</f>
        <v>39</v>
      </c>
      <c r="D65" s="345">
        <f>VLOOKUP(A65,[4]Sheet1!$A:$D,4,0)</f>
        <v>45</v>
      </c>
      <c r="E65" s="480">
        <f t="shared" si="0"/>
        <v>0.154</v>
      </c>
      <c r="F65" s="476" t="str">
        <f t="shared" si="1"/>
        <v>是</v>
      </c>
      <c r="G65" s="295" t="str">
        <f t="shared" si="2"/>
        <v>项</v>
      </c>
      <c r="H65" s="296"/>
    </row>
    <row r="66" s="160" customFormat="1" ht="36" hidden="1" customHeight="1" spans="1:8">
      <c r="A66" s="321">
        <v>2010608</v>
      </c>
      <c r="B66" s="481" t="s">
        <v>158</v>
      </c>
      <c r="C66" s="345">
        <f>VLOOKUP(A66,'[3]02'!A:E,5,0)</f>
        <v>0</v>
      </c>
      <c r="D66" s="345"/>
      <c r="E66" s="480">
        <f t="shared" si="0"/>
        <v>0</v>
      </c>
      <c r="F66" s="476" t="str">
        <f t="shared" si="1"/>
        <v>否</v>
      </c>
      <c r="G66" s="295" t="str">
        <f t="shared" si="2"/>
        <v>项</v>
      </c>
      <c r="H66" s="296"/>
    </row>
    <row r="67" s="162" customFormat="1" ht="36" customHeight="1" spans="1:8">
      <c r="A67" s="321">
        <v>2010650</v>
      </c>
      <c r="B67" s="481" t="s">
        <v>126</v>
      </c>
      <c r="C67" s="345">
        <f>VLOOKUP(A67,'[3]02'!A:E,5,0)</f>
        <v>228</v>
      </c>
      <c r="D67" s="345"/>
      <c r="E67" s="480">
        <f t="shared" si="0"/>
        <v>-1</v>
      </c>
      <c r="F67" s="476" t="str">
        <f t="shared" si="1"/>
        <v>是</v>
      </c>
      <c r="G67" s="295" t="str">
        <f t="shared" si="2"/>
        <v>项</v>
      </c>
      <c r="H67" s="296"/>
    </row>
    <row r="68" s="162" customFormat="1" ht="36" customHeight="1" spans="1:8">
      <c r="A68" s="321">
        <v>2010699</v>
      </c>
      <c r="B68" s="481" t="s">
        <v>159</v>
      </c>
      <c r="C68" s="345">
        <f>VLOOKUP(A68,'[3]02'!A:E,5,0)</f>
        <v>138</v>
      </c>
      <c r="D68" s="345">
        <f>VLOOKUP(A68,[4]Sheet1!$A:$D,4,0)</f>
        <v>80</v>
      </c>
      <c r="E68" s="480">
        <f t="shared" ref="E68:E131" si="3">IF(C68&lt;0,"",IFERROR(D68/C68-1,0))</f>
        <v>-0.42</v>
      </c>
      <c r="F68" s="476" t="str">
        <f t="shared" ref="F68:F131" si="4">IF(LEN(A68)=3,"是",IF(B68&lt;&gt;"",IF(SUM(C68:D68)&lt;&gt;0,"是","否"),"是"))</f>
        <v>是</v>
      </c>
      <c r="G68" s="295" t="str">
        <f t="shared" ref="G68:G131" si="5">IF(LEN(A68)=3,"类",IF(LEN(A68)=5,"款","项"))</f>
        <v>项</v>
      </c>
      <c r="H68" s="296"/>
    </row>
    <row r="69" s="295" customFormat="1" ht="36" customHeight="1" spans="1:8">
      <c r="A69" s="321">
        <v>20107</v>
      </c>
      <c r="B69" s="478" t="s">
        <v>160</v>
      </c>
      <c r="C69" s="479">
        <f>SUM(C70:C76)</f>
        <v>100</v>
      </c>
      <c r="D69" s="479">
        <f>SUM(D70:D76)</f>
        <v>140</v>
      </c>
      <c r="E69" s="480">
        <f t="shared" si="3"/>
        <v>0.4</v>
      </c>
      <c r="F69" s="476" t="str">
        <f t="shared" si="4"/>
        <v>是</v>
      </c>
      <c r="G69" s="295" t="str">
        <f t="shared" si="5"/>
        <v>款</v>
      </c>
      <c r="H69" s="296"/>
    </row>
    <row r="70" s="162" customFormat="1" ht="36" customHeight="1" spans="1:8">
      <c r="A70" s="321">
        <v>2010701</v>
      </c>
      <c r="B70" s="481" t="s">
        <v>117</v>
      </c>
      <c r="C70" s="345">
        <f>VLOOKUP(A70,'[3]02'!A:E,5,0)</f>
        <v>0</v>
      </c>
      <c r="D70" s="345">
        <f>VLOOKUP(A70,[4]Sheet1!$A:$D,4,0)</f>
        <v>67</v>
      </c>
      <c r="E70" s="480">
        <f t="shared" si="3"/>
        <v>0</v>
      </c>
      <c r="F70" s="476" t="str">
        <f t="shared" si="4"/>
        <v>是</v>
      </c>
      <c r="G70" s="295" t="str">
        <f t="shared" si="5"/>
        <v>项</v>
      </c>
      <c r="H70" s="296"/>
    </row>
    <row r="71" s="162" customFormat="1" ht="36" customHeight="1" spans="1:8">
      <c r="A71" s="321">
        <v>2010702</v>
      </c>
      <c r="B71" s="481" t="s">
        <v>118</v>
      </c>
      <c r="C71" s="345">
        <f>VLOOKUP(A71,'[3]02'!A:E,5,0)</f>
        <v>100</v>
      </c>
      <c r="D71" s="345">
        <f>VLOOKUP(A71,[4]Sheet1!$A:$D,4,0)</f>
        <v>73</v>
      </c>
      <c r="E71" s="480">
        <f t="shared" si="3"/>
        <v>-0.27</v>
      </c>
      <c r="F71" s="476" t="str">
        <f t="shared" si="4"/>
        <v>是</v>
      </c>
      <c r="G71" s="295" t="str">
        <f t="shared" si="5"/>
        <v>项</v>
      </c>
      <c r="H71" s="296"/>
    </row>
    <row r="72" s="160" customFormat="1" ht="36" hidden="1" customHeight="1" spans="1:8">
      <c r="A72" s="321">
        <v>2010703</v>
      </c>
      <c r="B72" s="481" t="s">
        <v>119</v>
      </c>
      <c r="C72" s="345">
        <f>VLOOKUP(A72,'[3]02'!A:E,5,0)</f>
        <v>0</v>
      </c>
      <c r="D72" s="345"/>
      <c r="E72" s="480">
        <f t="shared" si="3"/>
        <v>0</v>
      </c>
      <c r="F72" s="476" t="str">
        <f t="shared" si="4"/>
        <v>否</v>
      </c>
      <c r="G72" s="295" t="str">
        <f t="shared" si="5"/>
        <v>项</v>
      </c>
      <c r="H72" s="296"/>
    </row>
    <row r="73" s="160" customFormat="1" ht="36" hidden="1" customHeight="1" spans="1:8">
      <c r="A73" s="321">
        <v>2010709</v>
      </c>
      <c r="B73" s="481" t="s">
        <v>157</v>
      </c>
      <c r="C73" s="345">
        <f>VLOOKUP(A73,'[3]02'!A:E,5,0)</f>
        <v>0</v>
      </c>
      <c r="D73" s="345"/>
      <c r="E73" s="480">
        <f t="shared" si="3"/>
        <v>0</v>
      </c>
      <c r="F73" s="476" t="str">
        <f t="shared" si="4"/>
        <v>否</v>
      </c>
      <c r="G73" s="295" t="str">
        <f t="shared" si="5"/>
        <v>项</v>
      </c>
      <c r="H73" s="296"/>
    </row>
    <row r="74" s="160" customFormat="1" ht="36" hidden="1" customHeight="1" spans="1:8">
      <c r="A74" s="483">
        <v>2010710</v>
      </c>
      <c r="B74" s="481" t="s">
        <v>161</v>
      </c>
      <c r="C74" s="345">
        <f>VLOOKUP(A74,'[3]02'!A:E,5,0)</f>
        <v>0</v>
      </c>
      <c r="D74" s="345"/>
      <c r="E74" s="480">
        <f t="shared" si="3"/>
        <v>0</v>
      </c>
      <c r="F74" s="476" t="str">
        <f t="shared" si="4"/>
        <v>否</v>
      </c>
      <c r="G74" s="295" t="str">
        <f t="shared" si="5"/>
        <v>项</v>
      </c>
      <c r="H74" s="296"/>
    </row>
    <row r="75" s="160" customFormat="1" ht="36" hidden="1" customHeight="1" spans="1:8">
      <c r="A75" s="321">
        <v>2010750</v>
      </c>
      <c r="B75" s="481" t="s">
        <v>126</v>
      </c>
      <c r="C75" s="345">
        <f>VLOOKUP(A75,'[3]02'!A:E,5,0)</f>
        <v>0</v>
      </c>
      <c r="D75" s="345"/>
      <c r="E75" s="480">
        <f t="shared" si="3"/>
        <v>0</v>
      </c>
      <c r="F75" s="476" t="str">
        <f t="shared" si="4"/>
        <v>否</v>
      </c>
      <c r="G75" s="295" t="str">
        <f t="shared" si="5"/>
        <v>项</v>
      </c>
      <c r="H75" s="296"/>
    </row>
    <row r="76" s="160" customFormat="1" ht="36" hidden="1" customHeight="1" spans="1:8">
      <c r="A76" s="321">
        <v>2010799</v>
      </c>
      <c r="B76" s="481" t="s">
        <v>162</v>
      </c>
      <c r="C76" s="345">
        <f>VLOOKUP(A76,'[3]02'!A:E,5,0)</f>
        <v>0</v>
      </c>
      <c r="D76" s="345"/>
      <c r="E76" s="480">
        <f t="shared" si="3"/>
        <v>0</v>
      </c>
      <c r="F76" s="476" t="str">
        <f t="shared" si="4"/>
        <v>否</v>
      </c>
      <c r="G76" s="295" t="str">
        <f t="shared" si="5"/>
        <v>项</v>
      </c>
      <c r="H76" s="296"/>
    </row>
    <row r="77" s="295" customFormat="1" ht="36" customHeight="1" spans="1:8">
      <c r="A77" s="321">
        <v>20108</v>
      </c>
      <c r="B77" s="478" t="s">
        <v>163</v>
      </c>
      <c r="C77" s="479">
        <f>SUM(C78:C85)</f>
        <v>5</v>
      </c>
      <c r="D77" s="479">
        <f>SUM(D78:D85)</f>
        <v>30</v>
      </c>
      <c r="E77" s="480">
        <f t="shared" si="3"/>
        <v>5</v>
      </c>
      <c r="F77" s="476" t="str">
        <f t="shared" si="4"/>
        <v>是</v>
      </c>
      <c r="G77" s="295" t="str">
        <f t="shared" si="5"/>
        <v>款</v>
      </c>
      <c r="H77" s="296"/>
    </row>
    <row r="78" s="160" customFormat="1" ht="36" hidden="1" customHeight="1" spans="1:8">
      <c r="A78" s="321">
        <v>2010801</v>
      </c>
      <c r="B78" s="481" t="s">
        <v>117</v>
      </c>
      <c r="C78" s="345">
        <f>VLOOKUP(A78,'[3]02'!A:E,5,0)</f>
        <v>0</v>
      </c>
      <c r="D78" s="345"/>
      <c r="E78" s="480">
        <f t="shared" si="3"/>
        <v>0</v>
      </c>
      <c r="F78" s="476" t="str">
        <f t="shared" si="4"/>
        <v>否</v>
      </c>
      <c r="G78" s="295" t="str">
        <f t="shared" si="5"/>
        <v>项</v>
      </c>
      <c r="H78" s="296"/>
    </row>
    <row r="79" s="160" customFormat="1" ht="36" hidden="1" customHeight="1" spans="1:8">
      <c r="A79" s="321">
        <v>2010802</v>
      </c>
      <c r="B79" s="481" t="s">
        <v>118</v>
      </c>
      <c r="C79" s="345">
        <f>VLOOKUP(A79,'[3]02'!A:E,5,0)</f>
        <v>0</v>
      </c>
      <c r="D79" s="345"/>
      <c r="E79" s="480">
        <f t="shared" si="3"/>
        <v>0</v>
      </c>
      <c r="F79" s="476" t="str">
        <f t="shared" si="4"/>
        <v>否</v>
      </c>
      <c r="G79" s="295" t="str">
        <f t="shared" si="5"/>
        <v>项</v>
      </c>
      <c r="H79" s="296"/>
    </row>
    <row r="80" s="160" customFormat="1" ht="36" hidden="1" customHeight="1" spans="1:8">
      <c r="A80" s="321">
        <v>2010803</v>
      </c>
      <c r="B80" s="481" t="s">
        <v>119</v>
      </c>
      <c r="C80" s="345">
        <f>VLOOKUP(A80,'[3]02'!A:E,5,0)</f>
        <v>0</v>
      </c>
      <c r="D80" s="345"/>
      <c r="E80" s="480">
        <f t="shared" si="3"/>
        <v>0</v>
      </c>
      <c r="F80" s="476" t="str">
        <f t="shared" si="4"/>
        <v>否</v>
      </c>
      <c r="G80" s="295" t="str">
        <f t="shared" si="5"/>
        <v>项</v>
      </c>
      <c r="H80" s="296"/>
    </row>
    <row r="81" s="162" customFormat="1" ht="36" customHeight="1" spans="1:8">
      <c r="A81" s="321">
        <v>2010804</v>
      </c>
      <c r="B81" s="481" t="s">
        <v>164</v>
      </c>
      <c r="C81" s="345">
        <f>VLOOKUP(A81,'[3]02'!A:E,5,0)</f>
        <v>5</v>
      </c>
      <c r="D81" s="345">
        <f>VLOOKUP(A81,[4]Sheet1!$A:$D,4,0)</f>
        <v>30</v>
      </c>
      <c r="E81" s="480">
        <f t="shared" si="3"/>
        <v>5</v>
      </c>
      <c r="F81" s="476" t="str">
        <f t="shared" si="4"/>
        <v>是</v>
      </c>
      <c r="G81" s="295" t="str">
        <f t="shared" si="5"/>
        <v>项</v>
      </c>
      <c r="H81" s="296"/>
    </row>
    <row r="82" s="160" customFormat="1" ht="36" hidden="1" customHeight="1" spans="1:8">
      <c r="A82" s="321">
        <v>2010805</v>
      </c>
      <c r="B82" s="481" t="s">
        <v>165</v>
      </c>
      <c r="C82" s="345">
        <f>VLOOKUP(A82,'[3]02'!A:E,5,0)</f>
        <v>0</v>
      </c>
      <c r="D82" s="345"/>
      <c r="E82" s="480">
        <f t="shared" si="3"/>
        <v>0</v>
      </c>
      <c r="F82" s="476" t="str">
        <f t="shared" si="4"/>
        <v>否</v>
      </c>
      <c r="G82" s="295" t="str">
        <f t="shared" si="5"/>
        <v>项</v>
      </c>
      <c r="H82" s="296"/>
    </row>
    <row r="83" s="160" customFormat="1" ht="36" hidden="1" customHeight="1" spans="1:8">
      <c r="A83" s="321">
        <v>2010806</v>
      </c>
      <c r="B83" s="481" t="s">
        <v>157</v>
      </c>
      <c r="C83" s="345">
        <f>VLOOKUP(A83,'[3]02'!A:E,5,0)</f>
        <v>0</v>
      </c>
      <c r="D83" s="345"/>
      <c r="E83" s="480">
        <f t="shared" si="3"/>
        <v>0</v>
      </c>
      <c r="F83" s="476" t="str">
        <f t="shared" si="4"/>
        <v>否</v>
      </c>
      <c r="G83" s="295" t="str">
        <f t="shared" si="5"/>
        <v>项</v>
      </c>
      <c r="H83" s="296"/>
    </row>
    <row r="84" s="160" customFormat="1" ht="36" hidden="1" customHeight="1" spans="1:8">
      <c r="A84" s="321">
        <v>2010850</v>
      </c>
      <c r="B84" s="481" t="s">
        <v>126</v>
      </c>
      <c r="C84" s="345">
        <f>VLOOKUP(A84,'[3]02'!A:E,5,0)</f>
        <v>0</v>
      </c>
      <c r="D84" s="345"/>
      <c r="E84" s="480">
        <f t="shared" si="3"/>
        <v>0</v>
      </c>
      <c r="F84" s="476" t="str">
        <f t="shared" si="4"/>
        <v>否</v>
      </c>
      <c r="G84" s="295" t="str">
        <f t="shared" si="5"/>
        <v>项</v>
      </c>
      <c r="H84" s="296"/>
    </row>
    <row r="85" s="160" customFormat="1" ht="36" hidden="1" customHeight="1" spans="1:8">
      <c r="A85" s="321">
        <v>2010899</v>
      </c>
      <c r="B85" s="481" t="s">
        <v>166</v>
      </c>
      <c r="C85" s="345">
        <f>VLOOKUP(A85,'[3]02'!A:E,5,0)</f>
        <v>0</v>
      </c>
      <c r="D85" s="345"/>
      <c r="E85" s="480">
        <f t="shared" si="3"/>
        <v>0</v>
      </c>
      <c r="F85" s="476" t="str">
        <f t="shared" si="4"/>
        <v>否</v>
      </c>
      <c r="G85" s="295" t="str">
        <f t="shared" si="5"/>
        <v>项</v>
      </c>
      <c r="H85" s="296"/>
    </row>
    <row r="86" s="296" customFormat="1" ht="36" hidden="1" customHeight="1" spans="1:7">
      <c r="A86" s="321">
        <v>20109</v>
      </c>
      <c r="B86" s="478" t="s">
        <v>167</v>
      </c>
      <c r="C86" s="479">
        <f>SUM(C87:C98)</f>
        <v>0</v>
      </c>
      <c r="D86" s="479">
        <f>SUM(D87:D98)</f>
        <v>0</v>
      </c>
      <c r="E86" s="480">
        <f t="shared" si="3"/>
        <v>0</v>
      </c>
      <c r="F86" s="476" t="str">
        <f t="shared" si="4"/>
        <v>否</v>
      </c>
      <c r="G86" s="295" t="str">
        <f t="shared" si="5"/>
        <v>款</v>
      </c>
    </row>
    <row r="87" s="160" customFormat="1" ht="36" hidden="1" customHeight="1" spans="1:8">
      <c r="A87" s="321">
        <v>2010901</v>
      </c>
      <c r="B87" s="481" t="s">
        <v>117</v>
      </c>
      <c r="C87" s="345">
        <f>VLOOKUP(A87,'[3]02'!A:E,5,0)</f>
        <v>0</v>
      </c>
      <c r="D87" s="345"/>
      <c r="E87" s="480">
        <f t="shared" si="3"/>
        <v>0</v>
      </c>
      <c r="F87" s="476" t="str">
        <f t="shared" si="4"/>
        <v>否</v>
      </c>
      <c r="G87" s="295" t="str">
        <f t="shared" si="5"/>
        <v>项</v>
      </c>
      <c r="H87" s="296"/>
    </row>
    <row r="88" s="160" customFormat="1" ht="36" hidden="1" customHeight="1" spans="1:8">
      <c r="A88" s="321">
        <v>2010902</v>
      </c>
      <c r="B88" s="481" t="s">
        <v>118</v>
      </c>
      <c r="C88" s="345">
        <f>VLOOKUP(A88,'[3]02'!A:E,5,0)</f>
        <v>0</v>
      </c>
      <c r="D88" s="345"/>
      <c r="E88" s="480">
        <f t="shared" si="3"/>
        <v>0</v>
      </c>
      <c r="F88" s="476" t="str">
        <f t="shared" si="4"/>
        <v>否</v>
      </c>
      <c r="G88" s="295" t="str">
        <f t="shared" si="5"/>
        <v>项</v>
      </c>
      <c r="H88" s="296"/>
    </row>
    <row r="89" s="160" customFormat="1" ht="36" hidden="1" customHeight="1" spans="1:8">
      <c r="A89" s="321">
        <v>2010903</v>
      </c>
      <c r="B89" s="481" t="s">
        <v>119</v>
      </c>
      <c r="C89" s="345">
        <f>VLOOKUP(A89,'[3]02'!A:E,5,0)</f>
        <v>0</v>
      </c>
      <c r="D89" s="345"/>
      <c r="E89" s="480">
        <f t="shared" si="3"/>
        <v>0</v>
      </c>
      <c r="F89" s="476" t="str">
        <f t="shared" si="4"/>
        <v>否</v>
      </c>
      <c r="G89" s="295" t="str">
        <f t="shared" si="5"/>
        <v>项</v>
      </c>
      <c r="H89" s="296"/>
    </row>
    <row r="90" s="160" customFormat="1" ht="36" hidden="1" customHeight="1" spans="1:8">
      <c r="A90" s="321">
        <v>2010905</v>
      </c>
      <c r="B90" s="481" t="s">
        <v>168</v>
      </c>
      <c r="C90" s="345">
        <f>VLOOKUP(A90,'[3]02'!A:E,5,0)</f>
        <v>0</v>
      </c>
      <c r="D90" s="345"/>
      <c r="E90" s="480">
        <f t="shared" si="3"/>
        <v>0</v>
      </c>
      <c r="F90" s="476" t="str">
        <f t="shared" si="4"/>
        <v>否</v>
      </c>
      <c r="G90" s="295" t="str">
        <f t="shared" si="5"/>
        <v>项</v>
      </c>
      <c r="H90" s="296"/>
    </row>
    <row r="91" s="160" customFormat="1" ht="36" hidden="1" customHeight="1" spans="1:8">
      <c r="A91" s="321">
        <v>2010907</v>
      </c>
      <c r="B91" s="481" t="s">
        <v>169</v>
      </c>
      <c r="C91" s="345">
        <f>VLOOKUP(A91,'[3]02'!A:E,5,0)</f>
        <v>0</v>
      </c>
      <c r="D91" s="345"/>
      <c r="E91" s="480">
        <f t="shared" si="3"/>
        <v>0</v>
      </c>
      <c r="F91" s="476" t="str">
        <f t="shared" si="4"/>
        <v>否</v>
      </c>
      <c r="G91" s="295" t="str">
        <f t="shared" si="5"/>
        <v>项</v>
      </c>
      <c r="H91" s="296"/>
    </row>
    <row r="92" s="160" customFormat="1" ht="36" hidden="1" customHeight="1" spans="1:8">
      <c r="A92" s="321">
        <v>2010908</v>
      </c>
      <c r="B92" s="481" t="s">
        <v>157</v>
      </c>
      <c r="C92" s="345">
        <f>VLOOKUP(A92,'[3]02'!A:E,5,0)</f>
        <v>0</v>
      </c>
      <c r="D92" s="345"/>
      <c r="E92" s="480">
        <f t="shared" si="3"/>
        <v>0</v>
      </c>
      <c r="F92" s="476" t="str">
        <f t="shared" si="4"/>
        <v>否</v>
      </c>
      <c r="G92" s="295" t="str">
        <f t="shared" si="5"/>
        <v>项</v>
      </c>
      <c r="H92" s="296"/>
    </row>
    <row r="93" s="160" customFormat="1" ht="36" hidden="1" customHeight="1" spans="1:8">
      <c r="A93" s="321">
        <v>2010909</v>
      </c>
      <c r="B93" s="481" t="s">
        <v>170</v>
      </c>
      <c r="C93" s="345">
        <f>VLOOKUP(A93,'[3]02'!A:E,5,0)</f>
        <v>0</v>
      </c>
      <c r="D93" s="345"/>
      <c r="E93" s="480">
        <f t="shared" si="3"/>
        <v>0</v>
      </c>
      <c r="F93" s="476" t="str">
        <f t="shared" si="4"/>
        <v>否</v>
      </c>
      <c r="G93" s="295" t="str">
        <f t="shared" si="5"/>
        <v>项</v>
      </c>
      <c r="H93" s="296"/>
    </row>
    <row r="94" s="160" customFormat="1" ht="36" hidden="1" customHeight="1" spans="1:8">
      <c r="A94" s="321">
        <v>2010910</v>
      </c>
      <c r="B94" s="481" t="s">
        <v>171</v>
      </c>
      <c r="C94" s="345">
        <f>VLOOKUP(A94,'[3]02'!A:E,5,0)</f>
        <v>0</v>
      </c>
      <c r="D94" s="345"/>
      <c r="E94" s="480">
        <f t="shared" si="3"/>
        <v>0</v>
      </c>
      <c r="F94" s="476" t="str">
        <f t="shared" si="4"/>
        <v>否</v>
      </c>
      <c r="G94" s="295" t="str">
        <f t="shared" si="5"/>
        <v>项</v>
      </c>
      <c r="H94" s="296"/>
    </row>
    <row r="95" s="160" customFormat="1" ht="36" hidden="1" customHeight="1" spans="1:8">
      <c r="A95" s="321">
        <v>2010911</v>
      </c>
      <c r="B95" s="481" t="s">
        <v>172</v>
      </c>
      <c r="C95" s="345">
        <f>VLOOKUP(A95,'[3]02'!A:E,5,0)</f>
        <v>0</v>
      </c>
      <c r="D95" s="345"/>
      <c r="E95" s="480">
        <f t="shared" si="3"/>
        <v>0</v>
      </c>
      <c r="F95" s="476" t="str">
        <f t="shared" si="4"/>
        <v>否</v>
      </c>
      <c r="G95" s="295" t="str">
        <f t="shared" si="5"/>
        <v>项</v>
      </c>
      <c r="H95" s="296"/>
    </row>
    <row r="96" s="160" customFormat="1" ht="36" hidden="1" customHeight="1" spans="1:8">
      <c r="A96" s="321">
        <v>2010912</v>
      </c>
      <c r="B96" s="481" t="s">
        <v>173</v>
      </c>
      <c r="C96" s="345">
        <f>VLOOKUP(A96,'[3]02'!A:E,5,0)</f>
        <v>0</v>
      </c>
      <c r="D96" s="345"/>
      <c r="E96" s="480">
        <f t="shared" si="3"/>
        <v>0</v>
      </c>
      <c r="F96" s="476" t="str">
        <f t="shared" si="4"/>
        <v>否</v>
      </c>
      <c r="G96" s="295" t="str">
        <f t="shared" si="5"/>
        <v>项</v>
      </c>
      <c r="H96" s="296"/>
    </row>
    <row r="97" s="160" customFormat="1" ht="36" hidden="1" customHeight="1" spans="1:8">
      <c r="A97" s="321">
        <v>2010950</v>
      </c>
      <c r="B97" s="481" t="s">
        <v>126</v>
      </c>
      <c r="C97" s="345">
        <f>VLOOKUP(A97,'[3]02'!A:E,5,0)</f>
        <v>0</v>
      </c>
      <c r="D97" s="345"/>
      <c r="E97" s="480">
        <f t="shared" si="3"/>
        <v>0</v>
      </c>
      <c r="F97" s="476" t="str">
        <f t="shared" si="4"/>
        <v>否</v>
      </c>
      <c r="G97" s="295" t="str">
        <f t="shared" si="5"/>
        <v>项</v>
      </c>
      <c r="H97" s="296"/>
    </row>
    <row r="98" s="160" customFormat="1" ht="36" hidden="1" customHeight="1" spans="1:8">
      <c r="A98" s="321">
        <v>2010999</v>
      </c>
      <c r="B98" s="481" t="s">
        <v>174</v>
      </c>
      <c r="C98" s="345">
        <f>VLOOKUP(A98,'[3]02'!A:E,5,0)</f>
        <v>0</v>
      </c>
      <c r="D98" s="345"/>
      <c r="E98" s="480">
        <f t="shared" si="3"/>
        <v>0</v>
      </c>
      <c r="F98" s="476" t="str">
        <f t="shared" si="4"/>
        <v>否</v>
      </c>
      <c r="G98" s="295" t="str">
        <f t="shared" si="5"/>
        <v>项</v>
      </c>
      <c r="H98" s="296"/>
    </row>
    <row r="99" s="295" customFormat="1" ht="36" customHeight="1" spans="1:8">
      <c r="A99" s="321">
        <v>20111</v>
      </c>
      <c r="B99" s="478" t="s">
        <v>175</v>
      </c>
      <c r="C99" s="479">
        <f>SUM(C100:C107)</f>
        <v>1797</v>
      </c>
      <c r="D99" s="479">
        <f>SUM(D100:D107)</f>
        <v>2096</v>
      </c>
      <c r="E99" s="480">
        <f t="shared" si="3"/>
        <v>0.166</v>
      </c>
      <c r="F99" s="476" t="str">
        <f t="shared" si="4"/>
        <v>是</v>
      </c>
      <c r="G99" s="295" t="str">
        <f t="shared" si="5"/>
        <v>款</v>
      </c>
      <c r="H99" s="296"/>
    </row>
    <row r="100" s="162" customFormat="1" ht="36" customHeight="1" spans="1:8">
      <c r="A100" s="321">
        <v>2011101</v>
      </c>
      <c r="B100" s="481" t="s">
        <v>117</v>
      </c>
      <c r="C100" s="345">
        <f>VLOOKUP(A100,'[3]02'!A:E,5,0)</f>
        <v>1447</v>
      </c>
      <c r="D100" s="345">
        <f>VLOOKUP(A100,[4]Sheet1!$A:$D,4,0)</f>
        <v>1563</v>
      </c>
      <c r="E100" s="480">
        <f t="shared" si="3"/>
        <v>0.08</v>
      </c>
      <c r="F100" s="476" t="str">
        <f t="shared" si="4"/>
        <v>是</v>
      </c>
      <c r="G100" s="295" t="str">
        <f t="shared" si="5"/>
        <v>项</v>
      </c>
      <c r="H100" s="296"/>
    </row>
    <row r="101" s="162" customFormat="1" ht="36" customHeight="1" spans="1:8">
      <c r="A101" s="321">
        <v>2011102</v>
      </c>
      <c r="B101" s="481" t="s">
        <v>118</v>
      </c>
      <c r="C101" s="345">
        <f>VLOOKUP(A101,'[3]02'!A:E,5,0)</f>
        <v>224</v>
      </c>
      <c r="D101" s="345">
        <f>VLOOKUP(A101,[4]Sheet1!$A:$D,4,0)</f>
        <v>192</v>
      </c>
      <c r="E101" s="480">
        <f t="shared" si="3"/>
        <v>-0.143</v>
      </c>
      <c r="F101" s="476" t="str">
        <f t="shared" si="4"/>
        <v>是</v>
      </c>
      <c r="G101" s="295" t="str">
        <f t="shared" si="5"/>
        <v>项</v>
      </c>
      <c r="H101" s="296"/>
    </row>
    <row r="102" s="160" customFormat="1" ht="36" hidden="1" customHeight="1" spans="1:8">
      <c r="A102" s="321">
        <v>2011103</v>
      </c>
      <c r="B102" s="481" t="s">
        <v>119</v>
      </c>
      <c r="C102" s="345">
        <f>VLOOKUP(A102,'[3]02'!A:E,5,0)</f>
        <v>0</v>
      </c>
      <c r="D102" s="345"/>
      <c r="E102" s="480">
        <f t="shared" si="3"/>
        <v>0</v>
      </c>
      <c r="F102" s="476" t="str">
        <f t="shared" si="4"/>
        <v>否</v>
      </c>
      <c r="G102" s="295" t="str">
        <f t="shared" si="5"/>
        <v>项</v>
      </c>
      <c r="H102" s="296"/>
    </row>
    <row r="103" s="160" customFormat="1" ht="36" hidden="1" customHeight="1" spans="1:8">
      <c r="A103" s="321">
        <v>2011104</v>
      </c>
      <c r="B103" s="481" t="s">
        <v>176</v>
      </c>
      <c r="C103" s="345">
        <f>VLOOKUP(A103,'[3]02'!A:E,5,0)</f>
        <v>0</v>
      </c>
      <c r="D103" s="345"/>
      <c r="E103" s="480">
        <f t="shared" si="3"/>
        <v>0</v>
      </c>
      <c r="F103" s="476" t="str">
        <f t="shared" si="4"/>
        <v>否</v>
      </c>
      <c r="G103" s="295" t="str">
        <f t="shared" si="5"/>
        <v>项</v>
      </c>
      <c r="H103" s="296"/>
    </row>
    <row r="104" s="160" customFormat="1" ht="36" hidden="1" customHeight="1" spans="1:8">
      <c r="A104" s="321">
        <v>2011105</v>
      </c>
      <c r="B104" s="481" t="s">
        <v>177</v>
      </c>
      <c r="C104" s="345">
        <f>VLOOKUP(A104,'[3]02'!A:E,5,0)</f>
        <v>0</v>
      </c>
      <c r="D104" s="345"/>
      <c r="E104" s="480">
        <f t="shared" si="3"/>
        <v>0</v>
      </c>
      <c r="F104" s="476" t="str">
        <f t="shared" si="4"/>
        <v>否</v>
      </c>
      <c r="G104" s="295" t="str">
        <f t="shared" si="5"/>
        <v>项</v>
      </c>
      <c r="H104" s="296"/>
    </row>
    <row r="105" s="160" customFormat="1" ht="36" hidden="1" customHeight="1" spans="1:8">
      <c r="A105" s="321">
        <v>2011106</v>
      </c>
      <c r="B105" s="481" t="s">
        <v>178</v>
      </c>
      <c r="C105" s="345">
        <f>VLOOKUP(A105,'[3]02'!A:E,5,0)</f>
        <v>0</v>
      </c>
      <c r="D105" s="345"/>
      <c r="E105" s="480">
        <f t="shared" si="3"/>
        <v>0</v>
      </c>
      <c r="F105" s="476" t="str">
        <f t="shared" si="4"/>
        <v>否</v>
      </c>
      <c r="G105" s="295" t="str">
        <f t="shared" si="5"/>
        <v>项</v>
      </c>
      <c r="H105" s="296"/>
    </row>
    <row r="106" s="160" customFormat="1" ht="36" hidden="1" customHeight="1" spans="1:8">
      <c r="A106" s="321">
        <v>2011150</v>
      </c>
      <c r="B106" s="481" t="s">
        <v>126</v>
      </c>
      <c r="C106" s="345">
        <f>VLOOKUP(A106,'[3]02'!A:E,5,0)</f>
        <v>0</v>
      </c>
      <c r="D106" s="345"/>
      <c r="E106" s="480">
        <f t="shared" si="3"/>
        <v>0</v>
      </c>
      <c r="F106" s="476" t="str">
        <f t="shared" si="4"/>
        <v>否</v>
      </c>
      <c r="G106" s="295" t="str">
        <f t="shared" si="5"/>
        <v>项</v>
      </c>
      <c r="H106" s="296"/>
    </row>
    <row r="107" s="162" customFormat="1" ht="36" customHeight="1" spans="1:8">
      <c r="A107" s="321">
        <v>2011199</v>
      </c>
      <c r="B107" s="481" t="s">
        <v>179</v>
      </c>
      <c r="C107" s="345">
        <f>VLOOKUP(A107,'[3]02'!A:E,5,0)</f>
        <v>126</v>
      </c>
      <c r="D107" s="345">
        <f>VLOOKUP(A107,[4]Sheet1!$A:$D,4,0)</f>
        <v>341</v>
      </c>
      <c r="E107" s="480">
        <f t="shared" si="3"/>
        <v>1.706</v>
      </c>
      <c r="F107" s="476" t="str">
        <f t="shared" si="4"/>
        <v>是</v>
      </c>
      <c r="G107" s="295" t="str">
        <f t="shared" si="5"/>
        <v>项</v>
      </c>
      <c r="H107" s="296"/>
    </row>
    <row r="108" s="295" customFormat="1" ht="36" customHeight="1" spans="1:8">
      <c r="A108" s="321">
        <v>20113</v>
      </c>
      <c r="B108" s="478" t="s">
        <v>180</v>
      </c>
      <c r="C108" s="479">
        <f>SUM(C109:C118)</f>
        <v>275</v>
      </c>
      <c r="D108" s="479">
        <f>SUM(D109:D118)</f>
        <v>201</v>
      </c>
      <c r="E108" s="480">
        <f t="shared" si="3"/>
        <v>-0.269</v>
      </c>
      <c r="F108" s="476" t="str">
        <f t="shared" si="4"/>
        <v>是</v>
      </c>
      <c r="G108" s="295" t="str">
        <f t="shared" si="5"/>
        <v>款</v>
      </c>
      <c r="H108" s="296"/>
    </row>
    <row r="109" s="162" customFormat="1" ht="36" customHeight="1" spans="1:8">
      <c r="A109" s="321">
        <v>2011301</v>
      </c>
      <c r="B109" s="481" t="s">
        <v>117</v>
      </c>
      <c r="C109" s="345">
        <f>VLOOKUP(A109,'[3]02'!A:E,5,0)</f>
        <v>197</v>
      </c>
      <c r="D109" s="345">
        <f>VLOOKUP(A109,[4]Sheet1!$A:$D,4,0)</f>
        <v>201</v>
      </c>
      <c r="E109" s="480">
        <f t="shared" si="3"/>
        <v>0.02</v>
      </c>
      <c r="F109" s="476" t="str">
        <f t="shared" si="4"/>
        <v>是</v>
      </c>
      <c r="G109" s="295" t="str">
        <f t="shared" si="5"/>
        <v>项</v>
      </c>
      <c r="H109" s="296"/>
    </row>
    <row r="110" s="162" customFormat="1" ht="36" customHeight="1" spans="1:8">
      <c r="A110" s="321">
        <v>2011302</v>
      </c>
      <c r="B110" s="481" t="s">
        <v>118</v>
      </c>
      <c r="C110" s="345">
        <f>VLOOKUP(A110,'[3]02'!A:E,5,0)</f>
        <v>57</v>
      </c>
      <c r="D110" s="345"/>
      <c r="E110" s="480">
        <f t="shared" si="3"/>
        <v>-1</v>
      </c>
      <c r="F110" s="476" t="str">
        <f t="shared" si="4"/>
        <v>是</v>
      </c>
      <c r="G110" s="295" t="str">
        <f t="shared" si="5"/>
        <v>项</v>
      </c>
      <c r="H110" s="296"/>
    </row>
    <row r="111" s="160" customFormat="1" ht="36" hidden="1" customHeight="1" spans="1:8">
      <c r="A111" s="321">
        <v>2011303</v>
      </c>
      <c r="B111" s="481" t="s">
        <v>119</v>
      </c>
      <c r="C111" s="345">
        <f>VLOOKUP(A111,'[3]02'!A:E,5,0)</f>
        <v>0</v>
      </c>
      <c r="D111" s="345"/>
      <c r="E111" s="480">
        <f t="shared" si="3"/>
        <v>0</v>
      </c>
      <c r="F111" s="476" t="str">
        <f t="shared" si="4"/>
        <v>否</v>
      </c>
      <c r="G111" s="295" t="str">
        <f t="shared" si="5"/>
        <v>项</v>
      </c>
      <c r="H111" s="296"/>
    </row>
    <row r="112" s="160" customFormat="1" ht="36" hidden="1" customHeight="1" spans="1:8">
      <c r="A112" s="321">
        <v>2011304</v>
      </c>
      <c r="B112" s="481" t="s">
        <v>181</v>
      </c>
      <c r="C112" s="345">
        <f>VLOOKUP(A112,'[3]02'!A:E,5,0)</f>
        <v>0</v>
      </c>
      <c r="D112" s="345"/>
      <c r="E112" s="480">
        <f t="shared" si="3"/>
        <v>0</v>
      </c>
      <c r="F112" s="476" t="str">
        <f t="shared" si="4"/>
        <v>否</v>
      </c>
      <c r="G112" s="295" t="str">
        <f t="shared" si="5"/>
        <v>项</v>
      </c>
      <c r="H112" s="296"/>
    </row>
    <row r="113" s="160" customFormat="1" ht="36" hidden="1" customHeight="1" spans="1:8">
      <c r="A113" s="321">
        <v>2011305</v>
      </c>
      <c r="B113" s="481" t="s">
        <v>182</v>
      </c>
      <c r="C113" s="345">
        <f>VLOOKUP(A113,'[3]02'!A:E,5,0)</f>
        <v>0</v>
      </c>
      <c r="D113" s="345"/>
      <c r="E113" s="480">
        <f t="shared" si="3"/>
        <v>0</v>
      </c>
      <c r="F113" s="476" t="str">
        <f t="shared" si="4"/>
        <v>否</v>
      </c>
      <c r="G113" s="295" t="str">
        <f t="shared" si="5"/>
        <v>项</v>
      </c>
      <c r="H113" s="296"/>
    </row>
    <row r="114" s="160" customFormat="1" ht="36" hidden="1" customHeight="1" spans="1:8">
      <c r="A114" s="321">
        <v>2011306</v>
      </c>
      <c r="B114" s="481" t="s">
        <v>183</v>
      </c>
      <c r="C114" s="345">
        <f>VLOOKUP(A114,'[3]02'!A:E,5,0)</f>
        <v>0</v>
      </c>
      <c r="D114" s="345"/>
      <c r="E114" s="480">
        <f t="shared" si="3"/>
        <v>0</v>
      </c>
      <c r="F114" s="476" t="str">
        <f t="shared" si="4"/>
        <v>否</v>
      </c>
      <c r="G114" s="295" t="str">
        <f t="shared" si="5"/>
        <v>项</v>
      </c>
      <c r="H114" s="296"/>
    </row>
    <row r="115" s="160" customFormat="1" ht="36" hidden="1" customHeight="1" spans="1:8">
      <c r="A115" s="321">
        <v>2011307</v>
      </c>
      <c r="B115" s="481" t="s">
        <v>184</v>
      </c>
      <c r="C115" s="345">
        <f>VLOOKUP(A115,'[3]02'!A:E,5,0)</f>
        <v>0</v>
      </c>
      <c r="D115" s="345"/>
      <c r="E115" s="480">
        <f t="shared" si="3"/>
        <v>0</v>
      </c>
      <c r="F115" s="476" t="str">
        <f t="shared" si="4"/>
        <v>否</v>
      </c>
      <c r="G115" s="295" t="str">
        <f t="shared" si="5"/>
        <v>项</v>
      </c>
      <c r="H115" s="296"/>
    </row>
    <row r="116" s="162" customFormat="1" ht="36" customHeight="1" spans="1:8">
      <c r="A116" s="321">
        <v>2011308</v>
      </c>
      <c r="B116" s="481" t="s">
        <v>185</v>
      </c>
      <c r="C116" s="345">
        <f>VLOOKUP(A116,'[3]02'!A:E,5,0)</f>
        <v>21</v>
      </c>
      <c r="D116" s="345"/>
      <c r="E116" s="480">
        <f t="shared" si="3"/>
        <v>-1</v>
      </c>
      <c r="F116" s="476" t="str">
        <f t="shared" si="4"/>
        <v>是</v>
      </c>
      <c r="G116" s="295" t="str">
        <f t="shared" si="5"/>
        <v>项</v>
      </c>
      <c r="H116" s="296"/>
    </row>
    <row r="117" s="160" customFormat="1" ht="36" hidden="1" customHeight="1" spans="1:8">
      <c r="A117" s="321">
        <v>2011350</v>
      </c>
      <c r="B117" s="481" t="s">
        <v>126</v>
      </c>
      <c r="C117" s="345">
        <f>VLOOKUP(A117,'[3]02'!A:E,5,0)</f>
        <v>0</v>
      </c>
      <c r="D117" s="345"/>
      <c r="E117" s="480">
        <f t="shared" si="3"/>
        <v>0</v>
      </c>
      <c r="F117" s="476" t="str">
        <f t="shared" si="4"/>
        <v>否</v>
      </c>
      <c r="G117" s="295" t="str">
        <f t="shared" si="5"/>
        <v>项</v>
      </c>
      <c r="H117" s="296"/>
    </row>
    <row r="118" s="160" customFormat="1" ht="36" hidden="1" customHeight="1" spans="1:8">
      <c r="A118" s="321">
        <v>2011399</v>
      </c>
      <c r="B118" s="481" t="s">
        <v>186</v>
      </c>
      <c r="C118" s="345">
        <f>VLOOKUP(A118,'[3]02'!A:E,5,0)</f>
        <v>0</v>
      </c>
      <c r="D118" s="345"/>
      <c r="E118" s="480">
        <f t="shared" si="3"/>
        <v>0</v>
      </c>
      <c r="F118" s="476" t="str">
        <f t="shared" si="4"/>
        <v>否</v>
      </c>
      <c r="G118" s="295" t="str">
        <f t="shared" si="5"/>
        <v>项</v>
      </c>
      <c r="H118" s="296"/>
    </row>
    <row r="119" s="296" customFormat="1" ht="36" hidden="1" customHeight="1" spans="1:7">
      <c r="A119" s="321">
        <v>20114</v>
      </c>
      <c r="B119" s="478" t="s">
        <v>187</v>
      </c>
      <c r="C119" s="479">
        <f>SUM(C120:C130)</f>
        <v>0</v>
      </c>
      <c r="D119" s="479">
        <f>SUM(D120:D130)</f>
        <v>0</v>
      </c>
      <c r="E119" s="480">
        <f t="shared" si="3"/>
        <v>0</v>
      </c>
      <c r="F119" s="476" t="str">
        <f t="shared" si="4"/>
        <v>否</v>
      </c>
      <c r="G119" s="295" t="str">
        <f t="shared" si="5"/>
        <v>款</v>
      </c>
    </row>
    <row r="120" s="160" customFormat="1" ht="36" hidden="1" customHeight="1" spans="1:8">
      <c r="A120" s="321">
        <v>2011401</v>
      </c>
      <c r="B120" s="481" t="s">
        <v>117</v>
      </c>
      <c r="C120" s="345">
        <f>VLOOKUP(A120,'[3]02'!A:E,5,0)</f>
        <v>0</v>
      </c>
      <c r="D120" s="345"/>
      <c r="E120" s="480">
        <f t="shared" si="3"/>
        <v>0</v>
      </c>
      <c r="F120" s="476" t="str">
        <f t="shared" si="4"/>
        <v>否</v>
      </c>
      <c r="G120" s="295" t="str">
        <f t="shared" si="5"/>
        <v>项</v>
      </c>
      <c r="H120" s="296"/>
    </row>
    <row r="121" s="160" customFormat="1" ht="36" hidden="1" customHeight="1" spans="1:8">
      <c r="A121" s="321">
        <v>2011402</v>
      </c>
      <c r="B121" s="481" t="s">
        <v>118</v>
      </c>
      <c r="C121" s="345">
        <f>VLOOKUP(A121,'[3]02'!A:E,5,0)</f>
        <v>0</v>
      </c>
      <c r="D121" s="345"/>
      <c r="E121" s="480">
        <f t="shared" si="3"/>
        <v>0</v>
      </c>
      <c r="F121" s="476" t="str">
        <f t="shared" si="4"/>
        <v>否</v>
      </c>
      <c r="G121" s="295" t="str">
        <f t="shared" si="5"/>
        <v>项</v>
      </c>
      <c r="H121" s="296"/>
    </row>
    <row r="122" s="160" customFormat="1" ht="36" hidden="1" customHeight="1" spans="1:8">
      <c r="A122" s="321">
        <v>2011403</v>
      </c>
      <c r="B122" s="481" t="s">
        <v>119</v>
      </c>
      <c r="C122" s="345">
        <f>VLOOKUP(A122,'[3]02'!A:E,5,0)</f>
        <v>0</v>
      </c>
      <c r="D122" s="345"/>
      <c r="E122" s="480">
        <f t="shared" si="3"/>
        <v>0</v>
      </c>
      <c r="F122" s="476" t="str">
        <f t="shared" si="4"/>
        <v>否</v>
      </c>
      <c r="G122" s="295" t="str">
        <f t="shared" si="5"/>
        <v>项</v>
      </c>
      <c r="H122" s="296"/>
    </row>
    <row r="123" s="160" customFormat="1" ht="36" hidden="1" customHeight="1" spans="1:8">
      <c r="A123" s="321">
        <v>2011404</v>
      </c>
      <c r="B123" s="481" t="s">
        <v>188</v>
      </c>
      <c r="C123" s="345">
        <f>VLOOKUP(A123,'[3]02'!A:E,5,0)</f>
        <v>0</v>
      </c>
      <c r="D123" s="345"/>
      <c r="E123" s="480">
        <f t="shared" si="3"/>
        <v>0</v>
      </c>
      <c r="F123" s="476" t="str">
        <f t="shared" si="4"/>
        <v>否</v>
      </c>
      <c r="G123" s="295" t="str">
        <f t="shared" si="5"/>
        <v>项</v>
      </c>
      <c r="H123" s="296"/>
    </row>
    <row r="124" s="160" customFormat="1" ht="36" hidden="1" customHeight="1" spans="1:8">
      <c r="A124" s="321">
        <v>2011405</v>
      </c>
      <c r="B124" s="481" t="s">
        <v>189</v>
      </c>
      <c r="C124" s="345">
        <f>VLOOKUP(A124,'[3]02'!A:E,5,0)</f>
        <v>0</v>
      </c>
      <c r="D124" s="345"/>
      <c r="E124" s="480">
        <f t="shared" si="3"/>
        <v>0</v>
      </c>
      <c r="F124" s="476" t="str">
        <f t="shared" si="4"/>
        <v>否</v>
      </c>
      <c r="G124" s="295" t="str">
        <f t="shared" si="5"/>
        <v>项</v>
      </c>
      <c r="H124" s="296"/>
    </row>
    <row r="125" s="160" customFormat="1" ht="36" hidden="1" customHeight="1" spans="1:8">
      <c r="A125" s="321">
        <v>2011408</v>
      </c>
      <c r="B125" s="481" t="s">
        <v>190</v>
      </c>
      <c r="C125" s="345">
        <f>VLOOKUP(A125,'[3]02'!A:E,5,0)</f>
        <v>0</v>
      </c>
      <c r="D125" s="345"/>
      <c r="E125" s="480">
        <f t="shared" si="3"/>
        <v>0</v>
      </c>
      <c r="F125" s="476" t="str">
        <f t="shared" si="4"/>
        <v>否</v>
      </c>
      <c r="G125" s="295" t="str">
        <f t="shared" si="5"/>
        <v>项</v>
      </c>
      <c r="H125" s="296"/>
    </row>
    <row r="126" s="160" customFormat="1" ht="36" hidden="1" customHeight="1" spans="1:8">
      <c r="A126" s="321">
        <v>2011409</v>
      </c>
      <c r="B126" s="481" t="s">
        <v>191</v>
      </c>
      <c r="C126" s="345">
        <f>VLOOKUP(A126,'[3]02'!A:E,5,0)</f>
        <v>0</v>
      </c>
      <c r="D126" s="345"/>
      <c r="E126" s="480">
        <f t="shared" si="3"/>
        <v>0</v>
      </c>
      <c r="F126" s="476" t="str">
        <f t="shared" si="4"/>
        <v>否</v>
      </c>
      <c r="G126" s="295" t="str">
        <f t="shared" si="5"/>
        <v>项</v>
      </c>
      <c r="H126" s="296"/>
    </row>
    <row r="127" s="160" customFormat="1" ht="36" hidden="1" customHeight="1" spans="1:8">
      <c r="A127" s="321">
        <v>2011410</v>
      </c>
      <c r="B127" s="481" t="s">
        <v>192</v>
      </c>
      <c r="C127" s="345">
        <f>VLOOKUP(A127,'[3]02'!A:E,5,0)</f>
        <v>0</v>
      </c>
      <c r="D127" s="345"/>
      <c r="E127" s="480">
        <f t="shared" si="3"/>
        <v>0</v>
      </c>
      <c r="F127" s="476" t="str">
        <f t="shared" si="4"/>
        <v>否</v>
      </c>
      <c r="G127" s="295" t="str">
        <f t="shared" si="5"/>
        <v>项</v>
      </c>
      <c r="H127" s="296"/>
    </row>
    <row r="128" s="160" customFormat="1" ht="36" hidden="1" customHeight="1" spans="1:8">
      <c r="A128" s="321">
        <v>2011411</v>
      </c>
      <c r="B128" s="481" t="s">
        <v>193</v>
      </c>
      <c r="C128" s="345">
        <f>VLOOKUP(A128,'[3]02'!A:E,5,0)</f>
        <v>0</v>
      </c>
      <c r="D128" s="345"/>
      <c r="E128" s="480">
        <f t="shared" si="3"/>
        <v>0</v>
      </c>
      <c r="F128" s="476" t="str">
        <f t="shared" si="4"/>
        <v>否</v>
      </c>
      <c r="G128" s="295" t="str">
        <f t="shared" si="5"/>
        <v>项</v>
      </c>
      <c r="H128" s="296"/>
    </row>
    <row r="129" s="160" customFormat="1" ht="36" hidden="1" customHeight="1" spans="1:8">
      <c r="A129" s="321">
        <v>2011450</v>
      </c>
      <c r="B129" s="481" t="s">
        <v>126</v>
      </c>
      <c r="C129" s="345">
        <f>VLOOKUP(A129,'[3]02'!A:E,5,0)</f>
        <v>0</v>
      </c>
      <c r="D129" s="345"/>
      <c r="E129" s="480">
        <f t="shared" si="3"/>
        <v>0</v>
      </c>
      <c r="F129" s="476" t="str">
        <f t="shared" si="4"/>
        <v>否</v>
      </c>
      <c r="G129" s="295" t="str">
        <f t="shared" si="5"/>
        <v>项</v>
      </c>
      <c r="H129" s="296"/>
    </row>
    <row r="130" s="160" customFormat="1" ht="36" hidden="1" customHeight="1" spans="1:8">
      <c r="A130" s="321">
        <v>2011499</v>
      </c>
      <c r="B130" s="481" t="s">
        <v>194</v>
      </c>
      <c r="C130" s="345">
        <f>VLOOKUP(A130,'[3]02'!A:E,5,0)</f>
        <v>0</v>
      </c>
      <c r="D130" s="345"/>
      <c r="E130" s="480">
        <f t="shared" si="3"/>
        <v>0</v>
      </c>
      <c r="F130" s="476" t="str">
        <f t="shared" si="4"/>
        <v>否</v>
      </c>
      <c r="G130" s="295" t="str">
        <f t="shared" si="5"/>
        <v>项</v>
      </c>
      <c r="H130" s="296"/>
    </row>
    <row r="131" s="295" customFormat="1" ht="36" customHeight="1" spans="1:8">
      <c r="A131" s="321">
        <v>20123</v>
      </c>
      <c r="B131" s="478" t="s">
        <v>195</v>
      </c>
      <c r="C131" s="479">
        <f>SUM(C132:C137)</f>
        <v>161</v>
      </c>
      <c r="D131" s="479">
        <f>SUM(D132:D137)</f>
        <v>124</v>
      </c>
      <c r="E131" s="480">
        <f t="shared" si="3"/>
        <v>-0.23</v>
      </c>
      <c r="F131" s="476" t="str">
        <f t="shared" si="4"/>
        <v>是</v>
      </c>
      <c r="G131" s="295" t="str">
        <f t="shared" si="5"/>
        <v>款</v>
      </c>
      <c r="H131" s="296"/>
    </row>
    <row r="132" s="162" customFormat="1" ht="36" customHeight="1" spans="1:8">
      <c r="A132" s="321">
        <v>2012301</v>
      </c>
      <c r="B132" s="481" t="s">
        <v>117</v>
      </c>
      <c r="C132" s="345">
        <f>VLOOKUP(A132,'[3]02'!A:E,5,0)</f>
        <v>103</v>
      </c>
      <c r="D132" s="345">
        <f>VLOOKUP(A132,[4]Sheet1!$A:$D,4,0)</f>
        <v>104</v>
      </c>
      <c r="E132" s="480">
        <f t="shared" ref="E132:E195" si="6">IF(C132&lt;0,"",IFERROR(D132/C132-1,0))</f>
        <v>0.01</v>
      </c>
      <c r="F132" s="476" t="str">
        <f t="shared" ref="F132:F195" si="7">IF(LEN(A132)=3,"是",IF(B132&lt;&gt;"",IF(SUM(C132:D132)&lt;&gt;0,"是","否"),"是"))</f>
        <v>是</v>
      </c>
      <c r="G132" s="295" t="str">
        <f t="shared" ref="G132:G195" si="8">IF(LEN(A132)=3,"类",IF(LEN(A132)=5,"款","项"))</f>
        <v>项</v>
      </c>
      <c r="H132" s="296"/>
    </row>
    <row r="133" s="160" customFormat="1" ht="36" hidden="1" customHeight="1" spans="1:8">
      <c r="A133" s="321">
        <v>2012302</v>
      </c>
      <c r="B133" s="481" t="s">
        <v>118</v>
      </c>
      <c r="C133" s="345">
        <f>VLOOKUP(A133,'[3]02'!A:E,5,0)</f>
        <v>0</v>
      </c>
      <c r="D133" s="345"/>
      <c r="E133" s="480">
        <f t="shared" si="6"/>
        <v>0</v>
      </c>
      <c r="F133" s="476" t="str">
        <f t="shared" si="7"/>
        <v>否</v>
      </c>
      <c r="G133" s="295" t="str">
        <f t="shared" si="8"/>
        <v>项</v>
      </c>
      <c r="H133" s="296"/>
    </row>
    <row r="134" s="160" customFormat="1" ht="36" hidden="1" customHeight="1" spans="1:8">
      <c r="A134" s="321">
        <v>2012303</v>
      </c>
      <c r="B134" s="481" t="s">
        <v>119</v>
      </c>
      <c r="C134" s="345">
        <f>VLOOKUP(A134,'[3]02'!A:E,5,0)</f>
        <v>0</v>
      </c>
      <c r="D134" s="345"/>
      <c r="E134" s="480">
        <f t="shared" si="6"/>
        <v>0</v>
      </c>
      <c r="F134" s="476" t="str">
        <f t="shared" si="7"/>
        <v>否</v>
      </c>
      <c r="G134" s="295" t="str">
        <f t="shared" si="8"/>
        <v>项</v>
      </c>
      <c r="H134" s="296"/>
    </row>
    <row r="135" s="160" customFormat="1" ht="36" hidden="1" customHeight="1" spans="1:8">
      <c r="A135" s="321">
        <v>2012304</v>
      </c>
      <c r="B135" s="481" t="s">
        <v>196</v>
      </c>
      <c r="C135" s="345">
        <f>VLOOKUP(A135,'[3]02'!A:E,5,0)</f>
        <v>0</v>
      </c>
      <c r="D135" s="345"/>
      <c r="E135" s="480">
        <f t="shared" si="6"/>
        <v>0</v>
      </c>
      <c r="F135" s="476" t="str">
        <f t="shared" si="7"/>
        <v>否</v>
      </c>
      <c r="G135" s="295" t="str">
        <f t="shared" si="8"/>
        <v>项</v>
      </c>
      <c r="H135" s="296"/>
    </row>
    <row r="136" s="160" customFormat="1" ht="36" hidden="1" customHeight="1" spans="1:8">
      <c r="A136" s="321">
        <v>2012350</v>
      </c>
      <c r="B136" s="481" t="s">
        <v>126</v>
      </c>
      <c r="C136" s="345">
        <f>VLOOKUP(A136,'[3]02'!A:E,5,0)</f>
        <v>0</v>
      </c>
      <c r="D136" s="345"/>
      <c r="E136" s="480">
        <f t="shared" si="6"/>
        <v>0</v>
      </c>
      <c r="F136" s="476" t="str">
        <f t="shared" si="7"/>
        <v>否</v>
      </c>
      <c r="G136" s="295" t="str">
        <f t="shared" si="8"/>
        <v>项</v>
      </c>
      <c r="H136" s="296"/>
    </row>
    <row r="137" s="162" customFormat="1" ht="36" customHeight="1" spans="1:8">
      <c r="A137" s="321">
        <v>2012399</v>
      </c>
      <c r="B137" s="481" t="s">
        <v>197</v>
      </c>
      <c r="C137" s="345">
        <f>VLOOKUP(A137,'[3]02'!A:E,5,0)</f>
        <v>58</v>
      </c>
      <c r="D137" s="345">
        <f>VLOOKUP(A137,[4]Sheet1!$A:$D,4,0)</f>
        <v>20</v>
      </c>
      <c r="E137" s="480">
        <f t="shared" si="6"/>
        <v>-0.655</v>
      </c>
      <c r="F137" s="476" t="str">
        <f t="shared" si="7"/>
        <v>是</v>
      </c>
      <c r="G137" s="295" t="str">
        <f t="shared" si="8"/>
        <v>项</v>
      </c>
      <c r="H137" s="296"/>
    </row>
    <row r="138" s="296" customFormat="1" ht="36" hidden="1" customHeight="1" spans="1:7">
      <c r="A138" s="321">
        <v>20125</v>
      </c>
      <c r="B138" s="478" t="s">
        <v>198</v>
      </c>
      <c r="C138" s="479">
        <f>SUM(C139:C145)</f>
        <v>0</v>
      </c>
      <c r="D138" s="479">
        <f>SUM(D139:D145)</f>
        <v>0</v>
      </c>
      <c r="E138" s="480">
        <f t="shared" si="6"/>
        <v>0</v>
      </c>
      <c r="F138" s="476" t="str">
        <f t="shared" si="7"/>
        <v>否</v>
      </c>
      <c r="G138" s="295" t="str">
        <f t="shared" si="8"/>
        <v>款</v>
      </c>
    </row>
    <row r="139" s="160" customFormat="1" ht="36" hidden="1" customHeight="1" spans="1:8">
      <c r="A139" s="321">
        <v>2012501</v>
      </c>
      <c r="B139" s="481" t="s">
        <v>117</v>
      </c>
      <c r="C139" s="345">
        <f>VLOOKUP(A139,'[3]02'!A:E,5,0)</f>
        <v>0</v>
      </c>
      <c r="D139" s="345"/>
      <c r="E139" s="480">
        <f t="shared" si="6"/>
        <v>0</v>
      </c>
      <c r="F139" s="476" t="str">
        <f t="shared" si="7"/>
        <v>否</v>
      </c>
      <c r="G139" s="295" t="str">
        <f t="shared" si="8"/>
        <v>项</v>
      </c>
      <c r="H139" s="296"/>
    </row>
    <row r="140" s="160" customFormat="1" ht="36" hidden="1" customHeight="1" spans="1:8">
      <c r="A140" s="321">
        <v>2012502</v>
      </c>
      <c r="B140" s="481" t="s">
        <v>118</v>
      </c>
      <c r="C140" s="345">
        <f>VLOOKUP(A140,'[3]02'!A:E,5,0)</f>
        <v>0</v>
      </c>
      <c r="D140" s="345"/>
      <c r="E140" s="480">
        <f t="shared" si="6"/>
        <v>0</v>
      </c>
      <c r="F140" s="476" t="str">
        <f t="shared" si="7"/>
        <v>否</v>
      </c>
      <c r="G140" s="295" t="str">
        <f t="shared" si="8"/>
        <v>项</v>
      </c>
      <c r="H140" s="296"/>
    </row>
    <row r="141" s="160" customFormat="1" ht="36" hidden="1" customHeight="1" spans="1:8">
      <c r="A141" s="321">
        <v>2012503</v>
      </c>
      <c r="B141" s="481" t="s">
        <v>119</v>
      </c>
      <c r="C141" s="345">
        <f>VLOOKUP(A141,'[3]02'!A:E,5,0)</f>
        <v>0</v>
      </c>
      <c r="D141" s="345"/>
      <c r="E141" s="480">
        <f t="shared" si="6"/>
        <v>0</v>
      </c>
      <c r="F141" s="476" t="str">
        <f t="shared" si="7"/>
        <v>否</v>
      </c>
      <c r="G141" s="295" t="str">
        <f t="shared" si="8"/>
        <v>项</v>
      </c>
      <c r="H141" s="296"/>
    </row>
    <row r="142" s="160" customFormat="1" ht="36" hidden="1" customHeight="1" spans="1:8">
      <c r="A142" s="321">
        <v>2012504</v>
      </c>
      <c r="B142" s="481" t="s">
        <v>199</v>
      </c>
      <c r="C142" s="345">
        <f>VLOOKUP(A142,'[3]02'!A:E,5,0)</f>
        <v>0</v>
      </c>
      <c r="D142" s="345"/>
      <c r="E142" s="480">
        <f t="shared" si="6"/>
        <v>0</v>
      </c>
      <c r="F142" s="476" t="str">
        <f t="shared" si="7"/>
        <v>否</v>
      </c>
      <c r="G142" s="295" t="str">
        <f t="shared" si="8"/>
        <v>项</v>
      </c>
      <c r="H142" s="296"/>
    </row>
    <row r="143" s="160" customFormat="1" ht="36" hidden="1" customHeight="1" spans="1:8">
      <c r="A143" s="321">
        <v>2012505</v>
      </c>
      <c r="B143" s="481" t="s">
        <v>200</v>
      </c>
      <c r="C143" s="345">
        <f>VLOOKUP(A143,'[3]02'!A:E,5,0)</f>
        <v>0</v>
      </c>
      <c r="D143" s="345"/>
      <c r="E143" s="480">
        <f t="shared" si="6"/>
        <v>0</v>
      </c>
      <c r="F143" s="476" t="str">
        <f t="shared" si="7"/>
        <v>否</v>
      </c>
      <c r="G143" s="295" t="str">
        <f t="shared" si="8"/>
        <v>项</v>
      </c>
      <c r="H143" s="296"/>
    </row>
    <row r="144" s="160" customFormat="1" ht="36" hidden="1" customHeight="1" spans="1:8">
      <c r="A144" s="321">
        <v>2012550</v>
      </c>
      <c r="B144" s="481" t="s">
        <v>126</v>
      </c>
      <c r="C144" s="345">
        <f>VLOOKUP(A144,'[3]02'!A:E,5,0)</f>
        <v>0</v>
      </c>
      <c r="D144" s="345"/>
      <c r="E144" s="480">
        <f t="shared" si="6"/>
        <v>0</v>
      </c>
      <c r="F144" s="476" t="str">
        <f t="shared" si="7"/>
        <v>否</v>
      </c>
      <c r="G144" s="295" t="str">
        <f t="shared" si="8"/>
        <v>项</v>
      </c>
      <c r="H144" s="296"/>
    </row>
    <row r="145" s="160" customFormat="1" ht="36" hidden="1" customHeight="1" spans="1:8">
      <c r="A145" s="321">
        <v>2012599</v>
      </c>
      <c r="B145" s="481" t="s">
        <v>201</v>
      </c>
      <c r="C145" s="345">
        <f>VLOOKUP(A145,'[3]02'!A:E,5,0)</f>
        <v>0</v>
      </c>
      <c r="D145" s="345"/>
      <c r="E145" s="480">
        <f t="shared" si="6"/>
        <v>0</v>
      </c>
      <c r="F145" s="476" t="str">
        <f t="shared" si="7"/>
        <v>否</v>
      </c>
      <c r="G145" s="295" t="str">
        <f t="shared" si="8"/>
        <v>项</v>
      </c>
      <c r="H145" s="296"/>
    </row>
    <row r="146" s="295" customFormat="1" ht="36" customHeight="1" spans="1:8">
      <c r="A146" s="321">
        <v>20126</v>
      </c>
      <c r="B146" s="478" t="s">
        <v>202</v>
      </c>
      <c r="C146" s="479">
        <f>SUM(C147:C151)</f>
        <v>103</v>
      </c>
      <c r="D146" s="479">
        <f>SUM(D147:D151)</f>
        <v>113</v>
      </c>
      <c r="E146" s="480">
        <f t="shared" si="6"/>
        <v>0.097</v>
      </c>
      <c r="F146" s="476" t="str">
        <f t="shared" si="7"/>
        <v>是</v>
      </c>
      <c r="G146" s="295" t="str">
        <f t="shared" si="8"/>
        <v>款</v>
      </c>
      <c r="H146" s="296"/>
    </row>
    <row r="147" s="160" customFormat="1" ht="36" hidden="1" customHeight="1" spans="1:8">
      <c r="A147" s="321">
        <v>2012601</v>
      </c>
      <c r="B147" s="481" t="s">
        <v>117</v>
      </c>
      <c r="C147" s="345">
        <f>VLOOKUP(A147,'[3]02'!A:E,5,0)</f>
        <v>0</v>
      </c>
      <c r="D147" s="345"/>
      <c r="E147" s="480">
        <f t="shared" si="6"/>
        <v>0</v>
      </c>
      <c r="F147" s="476" t="str">
        <f t="shared" si="7"/>
        <v>否</v>
      </c>
      <c r="G147" s="295" t="str">
        <f t="shared" si="8"/>
        <v>项</v>
      </c>
      <c r="H147" s="296"/>
    </row>
    <row r="148" s="160" customFormat="1" ht="36" hidden="1" customHeight="1" spans="1:8">
      <c r="A148" s="321">
        <v>2012602</v>
      </c>
      <c r="B148" s="481" t="s">
        <v>118</v>
      </c>
      <c r="C148" s="345">
        <f>VLOOKUP(A148,'[3]02'!A:E,5,0)</f>
        <v>0</v>
      </c>
      <c r="D148" s="345"/>
      <c r="E148" s="480">
        <f t="shared" si="6"/>
        <v>0</v>
      </c>
      <c r="F148" s="476" t="str">
        <f t="shared" si="7"/>
        <v>否</v>
      </c>
      <c r="G148" s="295" t="str">
        <f t="shared" si="8"/>
        <v>项</v>
      </c>
      <c r="H148" s="296"/>
    </row>
    <row r="149" s="160" customFormat="1" ht="36" hidden="1" customHeight="1" spans="1:8">
      <c r="A149" s="321">
        <v>2012603</v>
      </c>
      <c r="B149" s="481" t="s">
        <v>119</v>
      </c>
      <c r="C149" s="345">
        <f>VLOOKUP(A149,'[3]02'!A:E,5,0)</f>
        <v>0</v>
      </c>
      <c r="D149" s="345"/>
      <c r="E149" s="480">
        <f t="shared" si="6"/>
        <v>0</v>
      </c>
      <c r="F149" s="476" t="str">
        <f t="shared" si="7"/>
        <v>否</v>
      </c>
      <c r="G149" s="295" t="str">
        <f t="shared" si="8"/>
        <v>项</v>
      </c>
      <c r="H149" s="296"/>
    </row>
    <row r="150" s="162" customFormat="1" ht="36" customHeight="1" spans="1:8">
      <c r="A150" s="321">
        <v>2012604</v>
      </c>
      <c r="B150" s="481" t="s">
        <v>203</v>
      </c>
      <c r="C150" s="345">
        <f>VLOOKUP(A150,'[3]02'!A:E,5,0)</f>
        <v>103</v>
      </c>
      <c r="D150" s="345">
        <f>VLOOKUP(A150,[4]Sheet1!$A:$D,4,0)</f>
        <v>113</v>
      </c>
      <c r="E150" s="480">
        <f t="shared" si="6"/>
        <v>0.097</v>
      </c>
      <c r="F150" s="476" t="str">
        <f t="shared" si="7"/>
        <v>是</v>
      </c>
      <c r="G150" s="295" t="str">
        <f t="shared" si="8"/>
        <v>项</v>
      </c>
      <c r="H150" s="296"/>
    </row>
    <row r="151" s="160" customFormat="1" ht="36" hidden="1" customHeight="1" spans="1:8">
      <c r="A151" s="321">
        <v>2012699</v>
      </c>
      <c r="B151" s="481" t="s">
        <v>204</v>
      </c>
      <c r="C151" s="345">
        <f>VLOOKUP(A151,'[3]02'!A:E,5,0)</f>
        <v>0</v>
      </c>
      <c r="D151" s="345"/>
      <c r="E151" s="480">
        <f t="shared" si="6"/>
        <v>0</v>
      </c>
      <c r="F151" s="476" t="str">
        <f t="shared" si="7"/>
        <v>否</v>
      </c>
      <c r="G151" s="295" t="str">
        <f t="shared" si="8"/>
        <v>项</v>
      </c>
      <c r="H151" s="296"/>
    </row>
    <row r="152" s="295" customFormat="1" ht="36" customHeight="1" spans="1:8">
      <c r="A152" s="321">
        <v>20128</v>
      </c>
      <c r="B152" s="478" t="s">
        <v>205</v>
      </c>
      <c r="C152" s="479">
        <f>SUM(C153:C158)</f>
        <v>119</v>
      </c>
      <c r="D152" s="479">
        <f>SUM(D153:D158)</f>
        <v>110</v>
      </c>
      <c r="E152" s="480">
        <f t="shared" si="6"/>
        <v>-0.076</v>
      </c>
      <c r="F152" s="476" t="str">
        <f t="shared" si="7"/>
        <v>是</v>
      </c>
      <c r="G152" s="295" t="str">
        <f t="shared" si="8"/>
        <v>款</v>
      </c>
      <c r="H152" s="296"/>
    </row>
    <row r="153" s="162" customFormat="1" ht="36" customHeight="1" spans="1:8">
      <c r="A153" s="321">
        <v>2012801</v>
      </c>
      <c r="B153" s="481" t="s">
        <v>117</v>
      </c>
      <c r="C153" s="345">
        <f>VLOOKUP(A153,'[3]02'!A:E,5,0)</f>
        <v>112</v>
      </c>
      <c r="D153" s="345">
        <f>VLOOKUP(A153,[4]Sheet1!$A:$D,4,0)</f>
        <v>100</v>
      </c>
      <c r="E153" s="480">
        <f t="shared" si="6"/>
        <v>-0.107</v>
      </c>
      <c r="F153" s="476" t="str">
        <f t="shared" si="7"/>
        <v>是</v>
      </c>
      <c r="G153" s="295" t="str">
        <f t="shared" si="8"/>
        <v>项</v>
      </c>
      <c r="H153" s="296"/>
    </row>
    <row r="154" s="160" customFormat="1" ht="36" hidden="1" customHeight="1" spans="1:8">
      <c r="A154" s="321">
        <v>2012802</v>
      </c>
      <c r="B154" s="481" t="s">
        <v>118</v>
      </c>
      <c r="C154" s="345">
        <f>VLOOKUP(A154,'[3]02'!A:E,5,0)</f>
        <v>0</v>
      </c>
      <c r="D154" s="345"/>
      <c r="E154" s="480">
        <f t="shared" si="6"/>
        <v>0</v>
      </c>
      <c r="F154" s="476" t="str">
        <f t="shared" si="7"/>
        <v>否</v>
      </c>
      <c r="G154" s="295" t="str">
        <f t="shared" si="8"/>
        <v>项</v>
      </c>
      <c r="H154" s="296"/>
    </row>
    <row r="155" s="160" customFormat="1" ht="36" hidden="1" customHeight="1" spans="1:8">
      <c r="A155" s="321">
        <v>2012803</v>
      </c>
      <c r="B155" s="481" t="s">
        <v>119</v>
      </c>
      <c r="C155" s="345">
        <f>VLOOKUP(A155,'[3]02'!A:E,5,0)</f>
        <v>0</v>
      </c>
      <c r="D155" s="345"/>
      <c r="E155" s="480">
        <f t="shared" si="6"/>
        <v>0</v>
      </c>
      <c r="F155" s="476" t="str">
        <f t="shared" si="7"/>
        <v>否</v>
      </c>
      <c r="G155" s="295" t="str">
        <f t="shared" si="8"/>
        <v>项</v>
      </c>
      <c r="H155" s="296"/>
    </row>
    <row r="156" s="160" customFormat="1" ht="36" hidden="1" customHeight="1" spans="1:8">
      <c r="A156" s="321">
        <v>2012804</v>
      </c>
      <c r="B156" s="481" t="s">
        <v>131</v>
      </c>
      <c r="C156" s="345">
        <f>VLOOKUP(A156,'[3]02'!A:E,5,0)</f>
        <v>0</v>
      </c>
      <c r="D156" s="345"/>
      <c r="E156" s="480">
        <f t="shared" si="6"/>
        <v>0</v>
      </c>
      <c r="F156" s="476" t="str">
        <f t="shared" si="7"/>
        <v>否</v>
      </c>
      <c r="G156" s="295" t="str">
        <f t="shared" si="8"/>
        <v>项</v>
      </c>
      <c r="H156" s="296"/>
    </row>
    <row r="157" s="160" customFormat="1" ht="36" hidden="1" customHeight="1" spans="1:8">
      <c r="A157" s="321">
        <v>2012850</v>
      </c>
      <c r="B157" s="481" t="s">
        <v>126</v>
      </c>
      <c r="C157" s="345">
        <f>VLOOKUP(A157,'[3]02'!A:E,5,0)</f>
        <v>0</v>
      </c>
      <c r="D157" s="345"/>
      <c r="E157" s="480">
        <f t="shared" si="6"/>
        <v>0</v>
      </c>
      <c r="F157" s="476" t="str">
        <f t="shared" si="7"/>
        <v>否</v>
      </c>
      <c r="G157" s="295" t="str">
        <f t="shared" si="8"/>
        <v>项</v>
      </c>
      <c r="H157" s="296"/>
    </row>
    <row r="158" s="162" customFormat="1" ht="36" customHeight="1" spans="1:8">
      <c r="A158" s="321">
        <v>2012899</v>
      </c>
      <c r="B158" s="481" t="s">
        <v>206</v>
      </c>
      <c r="C158" s="345">
        <f>VLOOKUP(A158,'[3]02'!A:E,5,0)</f>
        <v>7</v>
      </c>
      <c r="D158" s="345">
        <f>VLOOKUP(A158,[4]Sheet1!$A:$D,4,0)</f>
        <v>10</v>
      </c>
      <c r="E158" s="480">
        <f t="shared" si="6"/>
        <v>0.429</v>
      </c>
      <c r="F158" s="476" t="str">
        <f t="shared" si="7"/>
        <v>是</v>
      </c>
      <c r="G158" s="295" t="str">
        <f t="shared" si="8"/>
        <v>项</v>
      </c>
      <c r="H158" s="296"/>
    </row>
    <row r="159" s="295" customFormat="1" ht="36" customHeight="1" spans="1:8">
      <c r="A159" s="321">
        <v>20129</v>
      </c>
      <c r="B159" s="478" t="s">
        <v>207</v>
      </c>
      <c r="C159" s="479">
        <f>SUM(C160:C165)</f>
        <v>628</v>
      </c>
      <c r="D159" s="479">
        <f>SUM(D160:D165)</f>
        <v>996</v>
      </c>
      <c r="E159" s="480">
        <f t="shared" si="6"/>
        <v>0.586</v>
      </c>
      <c r="F159" s="476" t="str">
        <f t="shared" si="7"/>
        <v>是</v>
      </c>
      <c r="G159" s="295" t="str">
        <f t="shared" si="8"/>
        <v>款</v>
      </c>
      <c r="H159" s="296"/>
    </row>
    <row r="160" s="162" customFormat="1" ht="36" customHeight="1" spans="1:8">
      <c r="A160" s="321">
        <v>2012901</v>
      </c>
      <c r="B160" s="481" t="s">
        <v>117</v>
      </c>
      <c r="C160" s="345">
        <f>VLOOKUP(A160,'[3]02'!A:E,5,0)</f>
        <v>308</v>
      </c>
      <c r="D160" s="345">
        <f>VLOOKUP(A160,[4]Sheet1!$A:$D,4,0)</f>
        <v>292</v>
      </c>
      <c r="E160" s="480">
        <f t="shared" si="6"/>
        <v>-0.052</v>
      </c>
      <c r="F160" s="476" t="str">
        <f t="shared" si="7"/>
        <v>是</v>
      </c>
      <c r="G160" s="295" t="str">
        <f t="shared" si="8"/>
        <v>项</v>
      </c>
      <c r="H160" s="296"/>
    </row>
    <row r="161" s="162" customFormat="1" ht="36" customHeight="1" spans="1:8">
      <c r="A161" s="321">
        <v>2012902</v>
      </c>
      <c r="B161" s="481" t="s">
        <v>118</v>
      </c>
      <c r="C161" s="345">
        <f>VLOOKUP(A161,'[3]02'!A:E,5,0)</f>
        <v>6</v>
      </c>
      <c r="D161" s="345">
        <f>VLOOKUP(A161,[4]Sheet1!$A:$D,4,0)</f>
        <v>2</v>
      </c>
      <c r="E161" s="480">
        <f t="shared" si="6"/>
        <v>-0.667</v>
      </c>
      <c r="F161" s="476" t="str">
        <f t="shared" si="7"/>
        <v>是</v>
      </c>
      <c r="G161" s="295" t="str">
        <f t="shared" si="8"/>
        <v>项</v>
      </c>
      <c r="H161" s="296"/>
    </row>
    <row r="162" s="160" customFormat="1" ht="36" hidden="1" customHeight="1" spans="1:8">
      <c r="A162" s="321">
        <v>2012903</v>
      </c>
      <c r="B162" s="481" t="s">
        <v>119</v>
      </c>
      <c r="C162" s="345">
        <f>VLOOKUP(A162,'[3]02'!A:E,5,0)</f>
        <v>0</v>
      </c>
      <c r="D162" s="345"/>
      <c r="E162" s="480">
        <f t="shared" si="6"/>
        <v>0</v>
      </c>
      <c r="F162" s="476" t="str">
        <f t="shared" si="7"/>
        <v>否</v>
      </c>
      <c r="G162" s="295" t="str">
        <f t="shared" si="8"/>
        <v>项</v>
      </c>
      <c r="H162" s="296"/>
    </row>
    <row r="163" s="160" customFormat="1" ht="36" hidden="1" customHeight="1" spans="1:8">
      <c r="A163" s="477">
        <v>2012906</v>
      </c>
      <c r="B163" s="481" t="s">
        <v>208</v>
      </c>
      <c r="C163" s="345">
        <f>VLOOKUP(A163,'[3]02'!A:E,5,0)</f>
        <v>0</v>
      </c>
      <c r="D163" s="345"/>
      <c r="E163" s="480">
        <f t="shared" si="6"/>
        <v>0</v>
      </c>
      <c r="F163" s="476" t="str">
        <f t="shared" si="7"/>
        <v>否</v>
      </c>
      <c r="G163" s="295" t="str">
        <f t="shared" si="8"/>
        <v>项</v>
      </c>
      <c r="H163" s="296"/>
    </row>
    <row r="164" s="160" customFormat="1" ht="36" hidden="1" customHeight="1" spans="1:8">
      <c r="A164" s="321">
        <v>2012950</v>
      </c>
      <c r="B164" s="481" t="s">
        <v>126</v>
      </c>
      <c r="C164" s="345">
        <f>VLOOKUP(A164,'[3]02'!A:E,5,0)</f>
        <v>0</v>
      </c>
      <c r="D164" s="345"/>
      <c r="E164" s="480">
        <f t="shared" si="6"/>
        <v>0</v>
      </c>
      <c r="F164" s="476" t="str">
        <f t="shared" si="7"/>
        <v>否</v>
      </c>
      <c r="G164" s="295" t="str">
        <f t="shared" si="8"/>
        <v>项</v>
      </c>
      <c r="H164" s="296"/>
    </row>
    <row r="165" s="162" customFormat="1" ht="36" customHeight="1" spans="1:8">
      <c r="A165" s="321">
        <v>2012999</v>
      </c>
      <c r="B165" s="481" t="s">
        <v>209</v>
      </c>
      <c r="C165" s="345">
        <f>VLOOKUP(A165,'[3]02'!A:E,5,0)</f>
        <v>314</v>
      </c>
      <c r="D165" s="345">
        <f>VLOOKUP(A165,[4]Sheet1!$A:$D,4,0)</f>
        <v>702</v>
      </c>
      <c r="E165" s="480">
        <f t="shared" si="6"/>
        <v>1.236</v>
      </c>
      <c r="F165" s="476" t="str">
        <f t="shared" si="7"/>
        <v>是</v>
      </c>
      <c r="G165" s="295" t="str">
        <f t="shared" si="8"/>
        <v>项</v>
      </c>
      <c r="H165" s="296"/>
    </row>
    <row r="166" s="295" customFormat="1" ht="36" customHeight="1" spans="1:8">
      <c r="A166" s="321">
        <v>20131</v>
      </c>
      <c r="B166" s="478" t="s">
        <v>210</v>
      </c>
      <c r="C166" s="479">
        <f>SUM(C167:C172)</f>
        <v>1401</v>
      </c>
      <c r="D166" s="479">
        <f>SUM(D167:D172)</f>
        <v>2412</v>
      </c>
      <c r="E166" s="480">
        <f t="shared" si="6"/>
        <v>0.722</v>
      </c>
      <c r="F166" s="476" t="str">
        <f t="shared" si="7"/>
        <v>是</v>
      </c>
      <c r="G166" s="295" t="str">
        <f t="shared" si="8"/>
        <v>款</v>
      </c>
      <c r="H166" s="296"/>
    </row>
    <row r="167" s="162" customFormat="1" ht="36" customHeight="1" spans="1:8">
      <c r="A167" s="321">
        <v>2013101</v>
      </c>
      <c r="B167" s="481" t="s">
        <v>117</v>
      </c>
      <c r="C167" s="345">
        <f>VLOOKUP(A167,'[3]02'!A:E,5,0)</f>
        <v>1311</v>
      </c>
      <c r="D167" s="345">
        <f>VLOOKUP(A167,[4]Sheet1!$A:$D,4,0)</f>
        <v>1372</v>
      </c>
      <c r="E167" s="480">
        <f t="shared" si="6"/>
        <v>0.047</v>
      </c>
      <c r="F167" s="476" t="str">
        <f t="shared" si="7"/>
        <v>是</v>
      </c>
      <c r="G167" s="295" t="str">
        <f t="shared" si="8"/>
        <v>项</v>
      </c>
      <c r="H167" s="296"/>
    </row>
    <row r="168" s="162" customFormat="1" ht="36" customHeight="1" spans="1:8">
      <c r="A168" s="321">
        <v>2013102</v>
      </c>
      <c r="B168" s="481" t="s">
        <v>118</v>
      </c>
      <c r="C168" s="345">
        <f>VLOOKUP(A168,'[3]02'!A:E,5,0)</f>
        <v>83</v>
      </c>
      <c r="D168" s="345">
        <f>VLOOKUP(A168,[4]Sheet1!$A:$D,4,0)</f>
        <v>980</v>
      </c>
      <c r="E168" s="480">
        <f t="shared" si="6"/>
        <v>10.807</v>
      </c>
      <c r="F168" s="476" t="str">
        <f t="shared" si="7"/>
        <v>是</v>
      </c>
      <c r="G168" s="295" t="str">
        <f t="shared" si="8"/>
        <v>项</v>
      </c>
      <c r="H168" s="296"/>
    </row>
    <row r="169" s="160" customFormat="1" ht="36" hidden="1" customHeight="1" spans="1:8">
      <c r="A169" s="321">
        <v>2013103</v>
      </c>
      <c r="B169" s="481" t="s">
        <v>119</v>
      </c>
      <c r="C169" s="345">
        <f>VLOOKUP(A169,'[3]02'!A:E,5,0)</f>
        <v>0</v>
      </c>
      <c r="D169" s="345"/>
      <c r="E169" s="480">
        <f t="shared" si="6"/>
        <v>0</v>
      </c>
      <c r="F169" s="476" t="str">
        <f t="shared" si="7"/>
        <v>否</v>
      </c>
      <c r="G169" s="295" t="str">
        <f t="shared" si="8"/>
        <v>项</v>
      </c>
      <c r="H169" s="296"/>
    </row>
    <row r="170" s="162" customFormat="1" ht="36" customHeight="1" spans="1:8">
      <c r="A170" s="321">
        <v>2013105</v>
      </c>
      <c r="B170" s="481" t="s">
        <v>211</v>
      </c>
      <c r="C170" s="345">
        <f>VLOOKUP(A170,'[3]02'!A:E,5,0)</f>
        <v>0</v>
      </c>
      <c r="D170" s="345">
        <f>VLOOKUP(A170,[4]Sheet1!$A:$D,4,0)</f>
        <v>55</v>
      </c>
      <c r="E170" s="480">
        <f t="shared" si="6"/>
        <v>0</v>
      </c>
      <c r="F170" s="476" t="str">
        <f t="shared" si="7"/>
        <v>是</v>
      </c>
      <c r="G170" s="295" t="str">
        <f t="shared" si="8"/>
        <v>项</v>
      </c>
      <c r="H170" s="296"/>
    </row>
    <row r="171" s="160" customFormat="1" ht="36" hidden="1" customHeight="1" spans="1:8">
      <c r="A171" s="321">
        <v>2013150</v>
      </c>
      <c r="B171" s="481" t="s">
        <v>126</v>
      </c>
      <c r="C171" s="345">
        <f>VLOOKUP(A171,'[3]02'!A:E,5,0)</f>
        <v>0</v>
      </c>
      <c r="D171" s="345"/>
      <c r="E171" s="480">
        <f t="shared" si="6"/>
        <v>0</v>
      </c>
      <c r="F171" s="476" t="str">
        <f t="shared" si="7"/>
        <v>否</v>
      </c>
      <c r="G171" s="295" t="str">
        <f t="shared" si="8"/>
        <v>项</v>
      </c>
      <c r="H171" s="296"/>
    </row>
    <row r="172" s="162" customFormat="1" ht="36" customHeight="1" spans="1:8">
      <c r="A172" s="321">
        <v>2013199</v>
      </c>
      <c r="B172" s="481" t="s">
        <v>212</v>
      </c>
      <c r="C172" s="345">
        <f>VLOOKUP(A172,'[3]02'!A:E,5,0)</f>
        <v>7</v>
      </c>
      <c r="D172" s="345">
        <f>VLOOKUP(A172,[4]Sheet1!$A:$D,4,0)</f>
        <v>5</v>
      </c>
      <c r="E172" s="480">
        <f t="shared" si="6"/>
        <v>-0.286</v>
      </c>
      <c r="F172" s="476" t="str">
        <f t="shared" si="7"/>
        <v>是</v>
      </c>
      <c r="G172" s="295" t="str">
        <f t="shared" si="8"/>
        <v>项</v>
      </c>
      <c r="H172" s="296"/>
    </row>
    <row r="173" s="295" customFormat="1" ht="36" customHeight="1" spans="1:8">
      <c r="A173" s="321">
        <v>20132</v>
      </c>
      <c r="B173" s="478" t="s">
        <v>213</v>
      </c>
      <c r="C173" s="479">
        <f>SUM(C174:C179)</f>
        <v>437</v>
      </c>
      <c r="D173" s="479">
        <f>SUM(D174:D179)</f>
        <v>454</v>
      </c>
      <c r="E173" s="480">
        <f t="shared" si="6"/>
        <v>0.039</v>
      </c>
      <c r="F173" s="476" t="str">
        <f t="shared" si="7"/>
        <v>是</v>
      </c>
      <c r="G173" s="295" t="str">
        <f t="shared" si="8"/>
        <v>款</v>
      </c>
      <c r="H173" s="296"/>
    </row>
    <row r="174" s="162" customFormat="1" ht="36" customHeight="1" spans="1:8">
      <c r="A174" s="321">
        <v>2013201</v>
      </c>
      <c r="B174" s="481" t="s">
        <v>117</v>
      </c>
      <c r="C174" s="345">
        <f>VLOOKUP(A174,'[3]02'!A:E,5,0)</f>
        <v>355</v>
      </c>
      <c r="D174" s="345">
        <f>VLOOKUP(A174,[4]Sheet1!$A:$D,4,0)</f>
        <v>383</v>
      </c>
      <c r="E174" s="480">
        <f t="shared" si="6"/>
        <v>0.079</v>
      </c>
      <c r="F174" s="476" t="str">
        <f t="shared" si="7"/>
        <v>是</v>
      </c>
      <c r="G174" s="295" t="str">
        <f t="shared" si="8"/>
        <v>项</v>
      </c>
      <c r="H174" s="296"/>
    </row>
    <row r="175" s="162" customFormat="1" ht="36" customHeight="1" spans="1:8">
      <c r="A175" s="321">
        <v>2013202</v>
      </c>
      <c r="B175" s="481" t="s">
        <v>118</v>
      </c>
      <c r="C175" s="345">
        <f>VLOOKUP(A175,'[3]02'!A:E,5,0)</f>
        <v>74</v>
      </c>
      <c r="D175" s="345">
        <f>VLOOKUP(A175,[4]Sheet1!$A:$D,4,0)</f>
        <v>71</v>
      </c>
      <c r="E175" s="480">
        <f t="shared" si="6"/>
        <v>-0.041</v>
      </c>
      <c r="F175" s="476" t="str">
        <f t="shared" si="7"/>
        <v>是</v>
      </c>
      <c r="G175" s="295" t="str">
        <f t="shared" si="8"/>
        <v>项</v>
      </c>
      <c r="H175" s="296"/>
    </row>
    <row r="176" s="160" customFormat="1" ht="36" hidden="1" customHeight="1" spans="1:8">
      <c r="A176" s="321">
        <v>2013203</v>
      </c>
      <c r="B176" s="481" t="s">
        <v>119</v>
      </c>
      <c r="C176" s="345">
        <f>VLOOKUP(A176,'[3]02'!A:E,5,0)</f>
        <v>0</v>
      </c>
      <c r="D176" s="345"/>
      <c r="E176" s="480">
        <f t="shared" si="6"/>
        <v>0</v>
      </c>
      <c r="F176" s="476" t="str">
        <f t="shared" si="7"/>
        <v>否</v>
      </c>
      <c r="G176" s="295" t="str">
        <f t="shared" si="8"/>
        <v>项</v>
      </c>
      <c r="H176" s="296"/>
    </row>
    <row r="177" s="160" customFormat="1" ht="36" hidden="1" customHeight="1" spans="1:8">
      <c r="A177" s="321">
        <v>2013204</v>
      </c>
      <c r="B177" s="481" t="s">
        <v>214</v>
      </c>
      <c r="C177" s="345">
        <f>VLOOKUP(A177,'[3]02'!A:E,5,0)</f>
        <v>0</v>
      </c>
      <c r="D177" s="345"/>
      <c r="E177" s="480">
        <f t="shared" si="6"/>
        <v>0</v>
      </c>
      <c r="F177" s="476" t="str">
        <f t="shared" si="7"/>
        <v>否</v>
      </c>
      <c r="G177" s="295" t="str">
        <f t="shared" si="8"/>
        <v>项</v>
      </c>
      <c r="H177" s="296"/>
    </row>
    <row r="178" s="160" customFormat="1" ht="36" hidden="1" customHeight="1" spans="1:8">
      <c r="A178" s="321">
        <v>2013250</v>
      </c>
      <c r="B178" s="481" t="s">
        <v>126</v>
      </c>
      <c r="C178" s="345">
        <f>VLOOKUP(A178,'[3]02'!A:E,5,0)</f>
        <v>0</v>
      </c>
      <c r="D178" s="345"/>
      <c r="E178" s="480">
        <f t="shared" si="6"/>
        <v>0</v>
      </c>
      <c r="F178" s="476" t="str">
        <f t="shared" si="7"/>
        <v>否</v>
      </c>
      <c r="G178" s="295" t="str">
        <f t="shared" si="8"/>
        <v>项</v>
      </c>
      <c r="H178" s="296"/>
    </row>
    <row r="179" s="162" customFormat="1" ht="36" customHeight="1" spans="1:8">
      <c r="A179" s="321">
        <v>2013299</v>
      </c>
      <c r="B179" s="481" t="s">
        <v>215</v>
      </c>
      <c r="C179" s="345">
        <f>VLOOKUP(A179,'[3]02'!A:E,5,0)</f>
        <v>8</v>
      </c>
      <c r="D179" s="345"/>
      <c r="E179" s="480">
        <f t="shared" si="6"/>
        <v>-1</v>
      </c>
      <c r="F179" s="476" t="str">
        <f t="shared" si="7"/>
        <v>是</v>
      </c>
      <c r="G179" s="295" t="str">
        <f t="shared" si="8"/>
        <v>项</v>
      </c>
      <c r="H179" s="296"/>
    </row>
    <row r="180" s="295" customFormat="1" ht="36" customHeight="1" spans="1:8">
      <c r="A180" s="321">
        <v>20133</v>
      </c>
      <c r="B180" s="478" t="s">
        <v>216</v>
      </c>
      <c r="C180" s="479">
        <f>SUM(C181:C186)</f>
        <v>1118</v>
      </c>
      <c r="D180" s="479">
        <f>SUM(D181:D186)</f>
        <v>1069</v>
      </c>
      <c r="E180" s="480">
        <f t="shared" si="6"/>
        <v>-0.044</v>
      </c>
      <c r="F180" s="476" t="str">
        <f t="shared" si="7"/>
        <v>是</v>
      </c>
      <c r="G180" s="295" t="str">
        <f t="shared" si="8"/>
        <v>款</v>
      </c>
      <c r="H180" s="296"/>
    </row>
    <row r="181" s="162" customFormat="1" ht="36" customHeight="1" spans="1:8">
      <c r="A181" s="321">
        <v>2013301</v>
      </c>
      <c r="B181" s="481" t="s">
        <v>117</v>
      </c>
      <c r="C181" s="345">
        <f>VLOOKUP(A181,'[3]02'!A:E,5,0)</f>
        <v>1110</v>
      </c>
      <c r="D181" s="345">
        <f>VLOOKUP(A181,[4]Sheet1!$A:$D,4,0)</f>
        <v>1059</v>
      </c>
      <c r="E181" s="480">
        <f t="shared" si="6"/>
        <v>-0.046</v>
      </c>
      <c r="F181" s="476" t="str">
        <f t="shared" si="7"/>
        <v>是</v>
      </c>
      <c r="G181" s="295" t="str">
        <f t="shared" si="8"/>
        <v>项</v>
      </c>
      <c r="H181" s="296"/>
    </row>
    <row r="182" s="162" customFormat="1" ht="36" customHeight="1" spans="1:8">
      <c r="A182" s="321">
        <v>2013302</v>
      </c>
      <c r="B182" s="481" t="s">
        <v>118</v>
      </c>
      <c r="C182" s="345">
        <f>VLOOKUP(A182,'[3]02'!A:E,5,0)</f>
        <v>8</v>
      </c>
      <c r="D182" s="345"/>
      <c r="E182" s="480">
        <f t="shared" si="6"/>
        <v>-1</v>
      </c>
      <c r="F182" s="476" t="str">
        <f t="shared" si="7"/>
        <v>是</v>
      </c>
      <c r="G182" s="295" t="str">
        <f t="shared" si="8"/>
        <v>项</v>
      </c>
      <c r="H182" s="296"/>
    </row>
    <row r="183" s="160" customFormat="1" ht="36" hidden="1" customHeight="1" spans="1:8">
      <c r="A183" s="321">
        <v>2013303</v>
      </c>
      <c r="B183" s="481" t="s">
        <v>119</v>
      </c>
      <c r="C183" s="345">
        <f>VLOOKUP(A183,'[3]02'!A:E,5,0)</f>
        <v>0</v>
      </c>
      <c r="D183" s="345"/>
      <c r="E183" s="480">
        <f t="shared" si="6"/>
        <v>0</v>
      </c>
      <c r="F183" s="476" t="str">
        <f t="shared" si="7"/>
        <v>否</v>
      </c>
      <c r="G183" s="295" t="str">
        <f t="shared" si="8"/>
        <v>项</v>
      </c>
      <c r="H183" s="296"/>
    </row>
    <row r="184" s="160" customFormat="1" ht="36" hidden="1" customHeight="1" spans="1:8">
      <c r="A184" s="321">
        <v>2013304</v>
      </c>
      <c r="B184" s="481" t="s">
        <v>217</v>
      </c>
      <c r="C184" s="345">
        <f>VLOOKUP(A184,'[3]02'!A:E,5,0)</f>
        <v>0</v>
      </c>
      <c r="D184" s="345"/>
      <c r="E184" s="480">
        <f t="shared" si="6"/>
        <v>0</v>
      </c>
      <c r="F184" s="476" t="str">
        <f t="shared" si="7"/>
        <v>否</v>
      </c>
      <c r="G184" s="295" t="str">
        <f t="shared" si="8"/>
        <v>项</v>
      </c>
      <c r="H184" s="296"/>
    </row>
    <row r="185" s="160" customFormat="1" ht="36" hidden="1" customHeight="1" spans="1:8">
      <c r="A185" s="321">
        <v>2013350</v>
      </c>
      <c r="B185" s="481" t="s">
        <v>126</v>
      </c>
      <c r="C185" s="345">
        <f>VLOOKUP(A185,'[3]02'!A:E,5,0)</f>
        <v>0</v>
      </c>
      <c r="D185" s="345"/>
      <c r="E185" s="480">
        <f t="shared" si="6"/>
        <v>0</v>
      </c>
      <c r="F185" s="476" t="str">
        <f t="shared" si="7"/>
        <v>否</v>
      </c>
      <c r="G185" s="295" t="str">
        <f t="shared" si="8"/>
        <v>项</v>
      </c>
      <c r="H185" s="296"/>
    </row>
    <row r="186" s="162" customFormat="1" ht="36" customHeight="1" spans="1:8">
      <c r="A186" s="321">
        <v>2013399</v>
      </c>
      <c r="B186" s="481" t="s">
        <v>218</v>
      </c>
      <c r="C186" s="345">
        <f>VLOOKUP(A186,'[3]02'!A:E,5,0)</f>
        <v>0</v>
      </c>
      <c r="D186" s="345">
        <f>VLOOKUP(A186,[4]Sheet1!$A:$D,4,0)</f>
        <v>10</v>
      </c>
      <c r="E186" s="480">
        <f t="shared" si="6"/>
        <v>0</v>
      </c>
      <c r="F186" s="476" t="str">
        <f t="shared" si="7"/>
        <v>是</v>
      </c>
      <c r="G186" s="295" t="str">
        <f t="shared" si="8"/>
        <v>项</v>
      </c>
      <c r="H186" s="296"/>
    </row>
    <row r="187" s="295" customFormat="1" ht="36" customHeight="1" spans="1:8">
      <c r="A187" s="321">
        <v>20134</v>
      </c>
      <c r="B187" s="478" t="s">
        <v>219</v>
      </c>
      <c r="C187" s="479">
        <f>SUM(C188:C194)</f>
        <v>187</v>
      </c>
      <c r="D187" s="479">
        <f>SUM(D188:D194)</f>
        <v>208</v>
      </c>
      <c r="E187" s="480">
        <f t="shared" si="6"/>
        <v>0.112</v>
      </c>
      <c r="F187" s="476" t="str">
        <f t="shared" si="7"/>
        <v>是</v>
      </c>
      <c r="G187" s="295" t="str">
        <f t="shared" si="8"/>
        <v>款</v>
      </c>
      <c r="H187" s="296"/>
    </row>
    <row r="188" s="162" customFormat="1" ht="36" customHeight="1" spans="1:8">
      <c r="A188" s="321">
        <v>2013401</v>
      </c>
      <c r="B188" s="481" t="s">
        <v>117</v>
      </c>
      <c r="C188" s="345">
        <f>VLOOKUP(A188,'[3]02'!A:E,5,0)</f>
        <v>180</v>
      </c>
      <c r="D188" s="345">
        <f>VLOOKUP(A188,[4]Sheet1!$A:$D,4,0)</f>
        <v>178</v>
      </c>
      <c r="E188" s="480">
        <f t="shared" si="6"/>
        <v>-0.011</v>
      </c>
      <c r="F188" s="476" t="str">
        <f t="shared" si="7"/>
        <v>是</v>
      </c>
      <c r="G188" s="295" t="str">
        <f t="shared" si="8"/>
        <v>项</v>
      </c>
      <c r="H188" s="296"/>
    </row>
    <row r="189" s="160" customFormat="1" ht="36" hidden="1" customHeight="1" spans="1:8">
      <c r="A189" s="321">
        <v>2013402</v>
      </c>
      <c r="B189" s="481" t="s">
        <v>118</v>
      </c>
      <c r="C189" s="345">
        <f>VLOOKUP(A189,'[3]02'!A:E,5,0)</f>
        <v>0</v>
      </c>
      <c r="D189" s="345"/>
      <c r="E189" s="480">
        <f t="shared" si="6"/>
        <v>0</v>
      </c>
      <c r="F189" s="476" t="str">
        <f t="shared" si="7"/>
        <v>否</v>
      </c>
      <c r="G189" s="295" t="str">
        <f t="shared" si="8"/>
        <v>项</v>
      </c>
      <c r="H189" s="296"/>
    </row>
    <row r="190" s="160" customFormat="1" ht="36" hidden="1" customHeight="1" spans="1:8">
      <c r="A190" s="321">
        <v>2013403</v>
      </c>
      <c r="B190" s="481" t="s">
        <v>119</v>
      </c>
      <c r="C190" s="345">
        <f>VLOOKUP(A190,'[3]02'!A:E,5,0)</f>
        <v>0</v>
      </c>
      <c r="D190" s="345"/>
      <c r="E190" s="480">
        <f t="shared" si="6"/>
        <v>0</v>
      </c>
      <c r="F190" s="476" t="str">
        <f t="shared" si="7"/>
        <v>否</v>
      </c>
      <c r="G190" s="295" t="str">
        <f t="shared" si="8"/>
        <v>项</v>
      </c>
      <c r="H190" s="296"/>
    </row>
    <row r="191" s="162" customFormat="1" ht="36" customHeight="1" spans="1:8">
      <c r="A191" s="321">
        <v>2013404</v>
      </c>
      <c r="B191" s="481" t="s">
        <v>220</v>
      </c>
      <c r="C191" s="345">
        <f>VLOOKUP(A191,'[3]02'!A:E,5,0)</f>
        <v>0</v>
      </c>
      <c r="D191" s="345">
        <f>VLOOKUP(A191,[4]Sheet1!$A:$D,4,0)</f>
        <v>1</v>
      </c>
      <c r="E191" s="480">
        <f t="shared" si="6"/>
        <v>0</v>
      </c>
      <c r="F191" s="476" t="str">
        <f t="shared" si="7"/>
        <v>是</v>
      </c>
      <c r="G191" s="295" t="str">
        <f t="shared" si="8"/>
        <v>项</v>
      </c>
      <c r="H191" s="296"/>
    </row>
    <row r="192" s="160" customFormat="1" ht="36" hidden="1" customHeight="1" spans="1:8">
      <c r="A192" s="321">
        <v>2013405</v>
      </c>
      <c r="B192" s="481" t="s">
        <v>221</v>
      </c>
      <c r="C192" s="345">
        <f>VLOOKUP(A192,'[3]02'!A:E,5,0)</f>
        <v>0</v>
      </c>
      <c r="D192" s="345"/>
      <c r="E192" s="480">
        <f t="shared" si="6"/>
        <v>0</v>
      </c>
      <c r="F192" s="476" t="str">
        <f t="shared" si="7"/>
        <v>否</v>
      </c>
      <c r="G192" s="295" t="str">
        <f t="shared" si="8"/>
        <v>项</v>
      </c>
      <c r="H192" s="296"/>
    </row>
    <row r="193" s="160" customFormat="1" ht="36" hidden="1" customHeight="1" spans="1:8">
      <c r="A193" s="321">
        <v>2013450</v>
      </c>
      <c r="B193" s="481" t="s">
        <v>126</v>
      </c>
      <c r="C193" s="345">
        <f>VLOOKUP(A193,'[3]02'!A:E,5,0)</f>
        <v>0</v>
      </c>
      <c r="D193" s="345"/>
      <c r="E193" s="480">
        <f t="shared" si="6"/>
        <v>0</v>
      </c>
      <c r="F193" s="476" t="str">
        <f t="shared" si="7"/>
        <v>否</v>
      </c>
      <c r="G193" s="295" t="str">
        <f t="shared" si="8"/>
        <v>项</v>
      </c>
      <c r="H193" s="296"/>
    </row>
    <row r="194" s="162" customFormat="1" ht="36" customHeight="1" spans="1:8">
      <c r="A194" s="321">
        <v>2013499</v>
      </c>
      <c r="B194" s="481" t="s">
        <v>222</v>
      </c>
      <c r="C194" s="345">
        <f>VLOOKUP(A194,'[3]02'!A:E,5,0)</f>
        <v>7</v>
      </c>
      <c r="D194" s="345">
        <f>VLOOKUP(A194,[4]Sheet1!$A:$D,4,0)</f>
        <v>29</v>
      </c>
      <c r="E194" s="480">
        <f t="shared" si="6"/>
        <v>3.143</v>
      </c>
      <c r="F194" s="476" t="str">
        <f t="shared" si="7"/>
        <v>是</v>
      </c>
      <c r="G194" s="295" t="str">
        <f t="shared" si="8"/>
        <v>项</v>
      </c>
      <c r="H194" s="296"/>
    </row>
    <row r="195" s="296" customFormat="1" ht="36" hidden="1" customHeight="1" spans="1:7">
      <c r="A195" s="321">
        <v>20135</v>
      </c>
      <c r="B195" s="478" t="s">
        <v>223</v>
      </c>
      <c r="C195" s="479">
        <f>SUM(C196:C200)</f>
        <v>0</v>
      </c>
      <c r="D195" s="479">
        <f>SUM(D196:D200)</f>
        <v>0</v>
      </c>
      <c r="E195" s="480">
        <f t="shared" si="6"/>
        <v>0</v>
      </c>
      <c r="F195" s="476" t="str">
        <f t="shared" si="7"/>
        <v>否</v>
      </c>
      <c r="G195" s="295" t="str">
        <f t="shared" si="8"/>
        <v>款</v>
      </c>
    </row>
    <row r="196" s="160" customFormat="1" ht="36" hidden="1" customHeight="1" spans="1:8">
      <c r="A196" s="321">
        <v>2013501</v>
      </c>
      <c r="B196" s="481" t="s">
        <v>117</v>
      </c>
      <c r="C196" s="345">
        <f>VLOOKUP(A196,'[3]02'!A:E,5,0)</f>
        <v>0</v>
      </c>
      <c r="D196" s="345"/>
      <c r="E196" s="480">
        <f t="shared" ref="E196:E259" si="9">IF(C196&lt;0,"",IFERROR(D196/C196-1,0))</f>
        <v>0</v>
      </c>
      <c r="F196" s="476" t="str">
        <f t="shared" ref="F196:F259" si="10">IF(LEN(A196)=3,"是",IF(B196&lt;&gt;"",IF(SUM(C196:D196)&lt;&gt;0,"是","否"),"是"))</f>
        <v>否</v>
      </c>
      <c r="G196" s="295" t="str">
        <f t="shared" ref="G196:G259" si="11">IF(LEN(A196)=3,"类",IF(LEN(A196)=5,"款","项"))</f>
        <v>项</v>
      </c>
      <c r="H196" s="296"/>
    </row>
    <row r="197" s="160" customFormat="1" ht="36" hidden="1" customHeight="1" spans="1:8">
      <c r="A197" s="321">
        <v>2013502</v>
      </c>
      <c r="B197" s="481" t="s">
        <v>118</v>
      </c>
      <c r="C197" s="345">
        <f>VLOOKUP(A197,'[3]02'!A:E,5,0)</f>
        <v>0</v>
      </c>
      <c r="D197" s="345"/>
      <c r="E197" s="480">
        <f t="shared" si="9"/>
        <v>0</v>
      </c>
      <c r="F197" s="476" t="str">
        <f t="shared" si="10"/>
        <v>否</v>
      </c>
      <c r="G197" s="295" t="str">
        <f t="shared" si="11"/>
        <v>项</v>
      </c>
      <c r="H197" s="296"/>
    </row>
    <row r="198" s="160" customFormat="1" ht="36" hidden="1" customHeight="1" spans="1:8">
      <c r="A198" s="321">
        <v>2013503</v>
      </c>
      <c r="B198" s="481" t="s">
        <v>119</v>
      </c>
      <c r="C198" s="345">
        <f>VLOOKUP(A198,'[3]02'!A:E,5,0)</f>
        <v>0</v>
      </c>
      <c r="D198" s="345"/>
      <c r="E198" s="480">
        <f t="shared" si="9"/>
        <v>0</v>
      </c>
      <c r="F198" s="476" t="str">
        <f t="shared" si="10"/>
        <v>否</v>
      </c>
      <c r="G198" s="295" t="str">
        <f t="shared" si="11"/>
        <v>项</v>
      </c>
      <c r="H198" s="296"/>
    </row>
    <row r="199" s="160" customFormat="1" ht="36" hidden="1" customHeight="1" spans="1:8">
      <c r="A199" s="321">
        <v>2013550</v>
      </c>
      <c r="B199" s="481" t="s">
        <v>126</v>
      </c>
      <c r="C199" s="345">
        <f>VLOOKUP(A199,'[3]02'!A:E,5,0)</f>
        <v>0</v>
      </c>
      <c r="D199" s="345"/>
      <c r="E199" s="480">
        <f t="shared" si="9"/>
        <v>0</v>
      </c>
      <c r="F199" s="476" t="str">
        <f t="shared" si="10"/>
        <v>否</v>
      </c>
      <c r="G199" s="295" t="str">
        <f t="shared" si="11"/>
        <v>项</v>
      </c>
      <c r="H199" s="296"/>
    </row>
    <row r="200" s="160" customFormat="1" ht="36" hidden="1" customHeight="1" spans="1:8">
      <c r="A200" s="321">
        <v>2013599</v>
      </c>
      <c r="B200" s="481" t="s">
        <v>224</v>
      </c>
      <c r="C200" s="345">
        <f>VLOOKUP(A200,'[3]02'!A:E,5,0)</f>
        <v>0</v>
      </c>
      <c r="D200" s="345"/>
      <c r="E200" s="480">
        <f t="shared" si="9"/>
        <v>0</v>
      </c>
      <c r="F200" s="476" t="str">
        <f t="shared" si="10"/>
        <v>否</v>
      </c>
      <c r="G200" s="295" t="str">
        <f t="shared" si="11"/>
        <v>项</v>
      </c>
      <c r="H200" s="296"/>
    </row>
    <row r="201" s="295" customFormat="1" ht="36" customHeight="1" spans="1:8">
      <c r="A201" s="321">
        <v>20136</v>
      </c>
      <c r="B201" s="478" t="s">
        <v>225</v>
      </c>
      <c r="C201" s="479">
        <f>SUM(C202:C206)</f>
        <v>198</v>
      </c>
      <c r="D201" s="479">
        <f>SUM(D202:D206)</f>
        <v>175</v>
      </c>
      <c r="E201" s="480">
        <f t="shared" si="9"/>
        <v>-0.116</v>
      </c>
      <c r="F201" s="476" t="str">
        <f t="shared" si="10"/>
        <v>是</v>
      </c>
      <c r="G201" s="295" t="str">
        <f t="shared" si="11"/>
        <v>款</v>
      </c>
      <c r="H201" s="296"/>
    </row>
    <row r="202" s="162" customFormat="1" ht="36" customHeight="1" spans="1:8">
      <c r="A202" s="321">
        <v>2013601</v>
      </c>
      <c r="B202" s="481" t="s">
        <v>117</v>
      </c>
      <c r="C202" s="345">
        <f>VLOOKUP(A202,'[3]02'!A:E,5,0)</f>
        <v>162</v>
      </c>
      <c r="D202" s="345">
        <f>VLOOKUP(A202,[4]Sheet1!$A:$D,4,0)</f>
        <v>157</v>
      </c>
      <c r="E202" s="480">
        <f t="shared" si="9"/>
        <v>-0.031</v>
      </c>
      <c r="F202" s="476" t="str">
        <f t="shared" si="10"/>
        <v>是</v>
      </c>
      <c r="G202" s="295" t="str">
        <f t="shared" si="11"/>
        <v>项</v>
      </c>
      <c r="H202" s="296"/>
    </row>
    <row r="203" s="162" customFormat="1" ht="36" customHeight="1" spans="1:8">
      <c r="A203" s="321">
        <v>2013602</v>
      </c>
      <c r="B203" s="481" t="s">
        <v>118</v>
      </c>
      <c r="C203" s="345">
        <f>VLOOKUP(A203,'[3]02'!A:E,5,0)</f>
        <v>9</v>
      </c>
      <c r="D203" s="345">
        <f>VLOOKUP(A203,[4]Sheet1!$A:$D,4,0)</f>
        <v>10</v>
      </c>
      <c r="E203" s="480">
        <f t="shared" si="9"/>
        <v>0.111</v>
      </c>
      <c r="F203" s="476" t="str">
        <f t="shared" si="10"/>
        <v>是</v>
      </c>
      <c r="G203" s="295" t="str">
        <f t="shared" si="11"/>
        <v>项</v>
      </c>
      <c r="H203" s="296"/>
    </row>
    <row r="204" s="160" customFormat="1" ht="36" hidden="1" customHeight="1" spans="1:8">
      <c r="A204" s="321">
        <v>2013603</v>
      </c>
      <c r="B204" s="481" t="s">
        <v>119</v>
      </c>
      <c r="C204" s="345">
        <f>VLOOKUP(A204,'[3]02'!A:E,5,0)</f>
        <v>0</v>
      </c>
      <c r="D204" s="345"/>
      <c r="E204" s="480">
        <f t="shared" si="9"/>
        <v>0</v>
      </c>
      <c r="F204" s="476" t="str">
        <f t="shared" si="10"/>
        <v>否</v>
      </c>
      <c r="G204" s="295" t="str">
        <f t="shared" si="11"/>
        <v>项</v>
      </c>
      <c r="H204" s="296"/>
    </row>
    <row r="205" s="160" customFormat="1" ht="36" hidden="1" customHeight="1" spans="1:8">
      <c r="A205" s="321">
        <v>2013650</v>
      </c>
      <c r="B205" s="481" t="s">
        <v>126</v>
      </c>
      <c r="C205" s="345">
        <f>VLOOKUP(A205,'[3]02'!A:E,5,0)</f>
        <v>0</v>
      </c>
      <c r="D205" s="345"/>
      <c r="E205" s="480">
        <f t="shared" si="9"/>
        <v>0</v>
      </c>
      <c r="F205" s="476" t="str">
        <f t="shared" si="10"/>
        <v>否</v>
      </c>
      <c r="G205" s="295" t="str">
        <f t="shared" si="11"/>
        <v>项</v>
      </c>
      <c r="H205" s="296"/>
    </row>
    <row r="206" s="162" customFormat="1" ht="36" customHeight="1" spans="1:8">
      <c r="A206" s="321">
        <v>2013699</v>
      </c>
      <c r="B206" s="481" t="s">
        <v>225</v>
      </c>
      <c r="C206" s="345">
        <f>VLOOKUP(A206,'[3]02'!A:E,5,0)</f>
        <v>27</v>
      </c>
      <c r="D206" s="345">
        <f>VLOOKUP(A206,[4]Sheet1!$A:$D,4,0)</f>
        <v>8</v>
      </c>
      <c r="E206" s="480">
        <f t="shared" si="9"/>
        <v>-0.704</v>
      </c>
      <c r="F206" s="476" t="str">
        <f t="shared" si="10"/>
        <v>是</v>
      </c>
      <c r="G206" s="295" t="str">
        <f t="shared" si="11"/>
        <v>项</v>
      </c>
      <c r="H206" s="296"/>
    </row>
    <row r="207" s="296" customFormat="1" ht="36" hidden="1" customHeight="1" spans="1:7">
      <c r="A207" s="321">
        <v>20137</v>
      </c>
      <c r="B207" s="478" t="s">
        <v>226</v>
      </c>
      <c r="C207" s="479">
        <f>SUM(C208:C213)</f>
        <v>0</v>
      </c>
      <c r="D207" s="479">
        <f>SUM(D208:D213)</f>
        <v>0</v>
      </c>
      <c r="E207" s="480">
        <f t="shared" si="9"/>
        <v>0</v>
      </c>
      <c r="F207" s="476" t="str">
        <f t="shared" si="10"/>
        <v>否</v>
      </c>
      <c r="G207" s="295" t="str">
        <f t="shared" si="11"/>
        <v>款</v>
      </c>
    </row>
    <row r="208" s="160" customFormat="1" ht="36" hidden="1" customHeight="1" spans="1:8">
      <c r="A208" s="321">
        <v>2013701</v>
      </c>
      <c r="B208" s="481" t="s">
        <v>117</v>
      </c>
      <c r="C208" s="345">
        <f>VLOOKUP(A208,'[3]02'!A:E,5,0)</f>
        <v>0</v>
      </c>
      <c r="D208" s="345"/>
      <c r="E208" s="480">
        <f t="shared" si="9"/>
        <v>0</v>
      </c>
      <c r="F208" s="476" t="str">
        <f t="shared" si="10"/>
        <v>否</v>
      </c>
      <c r="G208" s="295" t="str">
        <f t="shared" si="11"/>
        <v>项</v>
      </c>
      <c r="H208" s="296"/>
    </row>
    <row r="209" s="160" customFormat="1" ht="36" hidden="1" customHeight="1" spans="1:8">
      <c r="A209" s="321">
        <v>2013702</v>
      </c>
      <c r="B209" s="481" t="s">
        <v>118</v>
      </c>
      <c r="C209" s="345">
        <f>VLOOKUP(A209,'[3]02'!A:E,5,0)</f>
        <v>0</v>
      </c>
      <c r="D209" s="345"/>
      <c r="E209" s="480">
        <f t="shared" si="9"/>
        <v>0</v>
      </c>
      <c r="F209" s="476" t="str">
        <f t="shared" si="10"/>
        <v>否</v>
      </c>
      <c r="G209" s="295" t="str">
        <f t="shared" si="11"/>
        <v>项</v>
      </c>
      <c r="H209" s="296"/>
    </row>
    <row r="210" s="160" customFormat="1" ht="36" hidden="1" customHeight="1" spans="1:8">
      <c r="A210" s="321">
        <v>2013703</v>
      </c>
      <c r="B210" s="481" t="s">
        <v>119</v>
      </c>
      <c r="C210" s="345">
        <f>VLOOKUP(A210,'[3]02'!A:E,5,0)</f>
        <v>0</v>
      </c>
      <c r="D210" s="345"/>
      <c r="E210" s="480">
        <f t="shared" si="9"/>
        <v>0</v>
      </c>
      <c r="F210" s="476" t="str">
        <f t="shared" si="10"/>
        <v>否</v>
      </c>
      <c r="G210" s="295" t="str">
        <f t="shared" si="11"/>
        <v>项</v>
      </c>
      <c r="H210" s="296"/>
    </row>
    <row r="211" s="160" customFormat="1" ht="36" hidden="1" customHeight="1" spans="1:8">
      <c r="A211" s="321">
        <v>2013704</v>
      </c>
      <c r="B211" s="481" t="s">
        <v>227</v>
      </c>
      <c r="C211" s="345">
        <f>VLOOKUP(A211,'[3]02'!A:E,5,0)</f>
        <v>0</v>
      </c>
      <c r="D211" s="345"/>
      <c r="E211" s="480">
        <f t="shared" si="9"/>
        <v>0</v>
      </c>
      <c r="F211" s="476" t="str">
        <f t="shared" si="10"/>
        <v>否</v>
      </c>
      <c r="G211" s="295" t="str">
        <f t="shared" si="11"/>
        <v>项</v>
      </c>
      <c r="H211" s="296"/>
    </row>
    <row r="212" s="160" customFormat="1" ht="36" hidden="1" customHeight="1" spans="1:8">
      <c r="A212" s="321">
        <v>2013750</v>
      </c>
      <c r="B212" s="481" t="s">
        <v>126</v>
      </c>
      <c r="C212" s="345">
        <f>VLOOKUP(A212,'[3]02'!A:E,5,0)</f>
        <v>0</v>
      </c>
      <c r="D212" s="345"/>
      <c r="E212" s="480">
        <f t="shared" si="9"/>
        <v>0</v>
      </c>
      <c r="F212" s="476" t="str">
        <f t="shared" si="10"/>
        <v>否</v>
      </c>
      <c r="G212" s="295" t="str">
        <f t="shared" si="11"/>
        <v>项</v>
      </c>
      <c r="H212" s="296"/>
    </row>
    <row r="213" s="160" customFormat="1" ht="36" hidden="1" customHeight="1" spans="1:8">
      <c r="A213" s="321">
        <v>2013799</v>
      </c>
      <c r="B213" s="481" t="s">
        <v>228</v>
      </c>
      <c r="C213" s="345">
        <f>VLOOKUP(A213,'[3]02'!A:E,5,0)</f>
        <v>0</v>
      </c>
      <c r="D213" s="345"/>
      <c r="E213" s="480">
        <f t="shared" si="9"/>
        <v>0</v>
      </c>
      <c r="F213" s="476" t="str">
        <f t="shared" si="10"/>
        <v>否</v>
      </c>
      <c r="G213" s="295" t="str">
        <f t="shared" si="11"/>
        <v>项</v>
      </c>
      <c r="H213" s="296"/>
    </row>
    <row r="214" s="295" customFormat="1" ht="36" customHeight="1" spans="1:8">
      <c r="A214" s="321">
        <v>20138</v>
      </c>
      <c r="B214" s="478" t="s">
        <v>229</v>
      </c>
      <c r="C214" s="479">
        <f>SUM(C215:C228)</f>
        <v>1017</v>
      </c>
      <c r="D214" s="479">
        <f>SUM(D215:D228)</f>
        <v>1081</v>
      </c>
      <c r="E214" s="480">
        <f t="shared" si="9"/>
        <v>0.063</v>
      </c>
      <c r="F214" s="476" t="str">
        <f t="shared" si="10"/>
        <v>是</v>
      </c>
      <c r="G214" s="295" t="str">
        <f t="shared" si="11"/>
        <v>款</v>
      </c>
      <c r="H214" s="296"/>
    </row>
    <row r="215" s="162" customFormat="1" ht="36" customHeight="1" spans="1:8">
      <c r="A215" s="321">
        <v>2013801</v>
      </c>
      <c r="B215" s="481" t="s">
        <v>117</v>
      </c>
      <c r="C215" s="345">
        <f>VLOOKUP(A215,'[3]02'!A:E,5,0)</f>
        <v>839</v>
      </c>
      <c r="D215" s="345">
        <f>VLOOKUP(A215,[4]Sheet1!$A:$D,4,0)</f>
        <v>783</v>
      </c>
      <c r="E215" s="480">
        <f t="shared" si="9"/>
        <v>-0.067</v>
      </c>
      <c r="F215" s="476" t="str">
        <f t="shared" si="10"/>
        <v>是</v>
      </c>
      <c r="G215" s="295" t="str">
        <f t="shared" si="11"/>
        <v>项</v>
      </c>
      <c r="H215" s="296"/>
    </row>
    <row r="216" s="160" customFormat="1" ht="36" hidden="1" customHeight="1" spans="1:8">
      <c r="A216" s="321">
        <v>2013802</v>
      </c>
      <c r="B216" s="481" t="s">
        <v>118</v>
      </c>
      <c r="C216" s="345">
        <f>VLOOKUP(A216,'[3]02'!A:E,5,0)</f>
        <v>0</v>
      </c>
      <c r="D216" s="345"/>
      <c r="E216" s="480">
        <f t="shared" si="9"/>
        <v>0</v>
      </c>
      <c r="F216" s="476" t="str">
        <f t="shared" si="10"/>
        <v>否</v>
      </c>
      <c r="G216" s="295" t="str">
        <f t="shared" si="11"/>
        <v>项</v>
      </c>
      <c r="H216" s="296"/>
    </row>
    <row r="217" s="160" customFormat="1" ht="36" hidden="1" customHeight="1" spans="1:8">
      <c r="A217" s="321">
        <v>2013803</v>
      </c>
      <c r="B217" s="481" t="s">
        <v>119</v>
      </c>
      <c r="C217" s="345">
        <f>VLOOKUP(A217,'[3]02'!A:E,5,0)</f>
        <v>0</v>
      </c>
      <c r="D217" s="345"/>
      <c r="E217" s="480">
        <f t="shared" si="9"/>
        <v>0</v>
      </c>
      <c r="F217" s="476" t="str">
        <f t="shared" si="10"/>
        <v>否</v>
      </c>
      <c r="G217" s="295" t="str">
        <f t="shared" si="11"/>
        <v>项</v>
      </c>
      <c r="H217" s="296"/>
    </row>
    <row r="218" s="160" customFormat="1" ht="36" hidden="1" customHeight="1" spans="1:8">
      <c r="A218" s="321">
        <v>2013804</v>
      </c>
      <c r="B218" s="484" t="s">
        <v>230</v>
      </c>
      <c r="C218" s="345">
        <f>VLOOKUP(A218,'[3]02'!A:E,5,0)</f>
        <v>0</v>
      </c>
      <c r="D218" s="345"/>
      <c r="E218" s="480">
        <f t="shared" si="9"/>
        <v>0</v>
      </c>
      <c r="F218" s="476" t="str">
        <f t="shared" si="10"/>
        <v>否</v>
      </c>
      <c r="G218" s="295" t="str">
        <f t="shared" si="11"/>
        <v>项</v>
      </c>
      <c r="H218" s="296"/>
    </row>
    <row r="219" s="162" customFormat="1" ht="36" customHeight="1" spans="1:8">
      <c r="A219" s="321">
        <v>2013805</v>
      </c>
      <c r="B219" s="481" t="s">
        <v>231</v>
      </c>
      <c r="C219" s="345">
        <f>VLOOKUP(A219,'[3]02'!A:E,5,0)</f>
        <v>4</v>
      </c>
      <c r="D219" s="345">
        <f>VLOOKUP(A219,[4]Sheet1!$A:$D,4,0)</f>
        <v>5</v>
      </c>
      <c r="E219" s="480">
        <f t="shared" si="9"/>
        <v>0.25</v>
      </c>
      <c r="F219" s="476" t="str">
        <f t="shared" si="10"/>
        <v>是</v>
      </c>
      <c r="G219" s="295" t="str">
        <f t="shared" si="11"/>
        <v>项</v>
      </c>
      <c r="H219" s="296"/>
    </row>
    <row r="220" s="160" customFormat="1" ht="36" hidden="1" customHeight="1" spans="1:8">
      <c r="A220" s="321">
        <v>2013808</v>
      </c>
      <c r="B220" s="481" t="s">
        <v>157</v>
      </c>
      <c r="C220" s="345">
        <f>VLOOKUP(A220,'[3]02'!A:E,5,0)</f>
        <v>0</v>
      </c>
      <c r="D220" s="345"/>
      <c r="E220" s="480">
        <f t="shared" si="9"/>
        <v>0</v>
      </c>
      <c r="F220" s="476" t="str">
        <f t="shared" si="10"/>
        <v>否</v>
      </c>
      <c r="G220" s="295" t="str">
        <f t="shared" si="11"/>
        <v>项</v>
      </c>
      <c r="H220" s="296"/>
    </row>
    <row r="221" s="160" customFormat="1" ht="36" hidden="1" customHeight="1" spans="1:8">
      <c r="A221" s="321">
        <v>2013810</v>
      </c>
      <c r="B221" s="481" t="s">
        <v>232</v>
      </c>
      <c r="C221" s="345">
        <f>VLOOKUP(A221,'[3]02'!A:E,5,0)</f>
        <v>0</v>
      </c>
      <c r="D221" s="345"/>
      <c r="E221" s="480">
        <f t="shared" si="9"/>
        <v>0</v>
      </c>
      <c r="F221" s="476" t="str">
        <f t="shared" si="10"/>
        <v>否</v>
      </c>
      <c r="G221" s="295" t="str">
        <f t="shared" si="11"/>
        <v>项</v>
      </c>
      <c r="H221" s="296"/>
    </row>
    <row r="222" s="160" customFormat="1" ht="36" hidden="1" customHeight="1" spans="1:8">
      <c r="A222" s="321">
        <v>2013812</v>
      </c>
      <c r="B222" s="481" t="s">
        <v>233</v>
      </c>
      <c r="C222" s="345">
        <f>VLOOKUP(A222,'[3]02'!A:E,5,0)</f>
        <v>0</v>
      </c>
      <c r="D222" s="345"/>
      <c r="E222" s="480">
        <f t="shared" si="9"/>
        <v>0</v>
      </c>
      <c r="F222" s="476" t="str">
        <f t="shared" si="10"/>
        <v>否</v>
      </c>
      <c r="G222" s="295" t="str">
        <f t="shared" si="11"/>
        <v>项</v>
      </c>
      <c r="H222" s="296"/>
    </row>
    <row r="223" s="160" customFormat="1" ht="36" hidden="1" customHeight="1" spans="1:8">
      <c r="A223" s="321">
        <v>2013813</v>
      </c>
      <c r="B223" s="481" t="s">
        <v>234</v>
      </c>
      <c r="C223" s="345">
        <f>VLOOKUP(A223,'[3]02'!A:E,5,0)</f>
        <v>0</v>
      </c>
      <c r="D223" s="345"/>
      <c r="E223" s="480">
        <f t="shared" si="9"/>
        <v>0</v>
      </c>
      <c r="F223" s="476" t="str">
        <f t="shared" si="10"/>
        <v>否</v>
      </c>
      <c r="G223" s="295" t="str">
        <f t="shared" si="11"/>
        <v>项</v>
      </c>
      <c r="H223" s="296"/>
    </row>
    <row r="224" s="160" customFormat="1" ht="36" hidden="1" customHeight="1" spans="1:8">
      <c r="A224" s="321">
        <v>2013814</v>
      </c>
      <c r="B224" s="481" t="s">
        <v>235</v>
      </c>
      <c r="C224" s="345">
        <f>VLOOKUP(A224,'[3]02'!A:E,5,0)</f>
        <v>0</v>
      </c>
      <c r="D224" s="345"/>
      <c r="E224" s="480">
        <f t="shared" si="9"/>
        <v>0</v>
      </c>
      <c r="F224" s="476" t="str">
        <f t="shared" si="10"/>
        <v>否</v>
      </c>
      <c r="G224" s="295" t="str">
        <f t="shared" si="11"/>
        <v>项</v>
      </c>
      <c r="H224" s="296"/>
    </row>
    <row r="225" s="160" customFormat="1" ht="36" hidden="1" customHeight="1" spans="1:8">
      <c r="A225" s="321">
        <v>2013815</v>
      </c>
      <c r="B225" s="481" t="s">
        <v>236</v>
      </c>
      <c r="C225" s="345">
        <f>VLOOKUP(A225,'[3]02'!A:E,5,0)</f>
        <v>0</v>
      </c>
      <c r="D225" s="345"/>
      <c r="E225" s="480">
        <f t="shared" si="9"/>
        <v>0</v>
      </c>
      <c r="F225" s="476" t="str">
        <f t="shared" si="10"/>
        <v>否</v>
      </c>
      <c r="G225" s="295" t="str">
        <f t="shared" si="11"/>
        <v>项</v>
      </c>
      <c r="H225" s="296"/>
    </row>
    <row r="226" s="162" customFormat="1" ht="36" customHeight="1" spans="1:8">
      <c r="A226" s="321">
        <v>2013816</v>
      </c>
      <c r="B226" s="481" t="s">
        <v>237</v>
      </c>
      <c r="C226" s="345">
        <f>VLOOKUP(A226,'[3]02'!A:E,5,0)</f>
        <v>3</v>
      </c>
      <c r="D226" s="345"/>
      <c r="E226" s="480">
        <f t="shared" si="9"/>
        <v>-1</v>
      </c>
      <c r="F226" s="476" t="str">
        <f t="shared" si="10"/>
        <v>是</v>
      </c>
      <c r="G226" s="295" t="str">
        <f t="shared" si="11"/>
        <v>项</v>
      </c>
      <c r="H226" s="296"/>
    </row>
    <row r="227" s="162" customFormat="1" ht="36" customHeight="1" spans="1:8">
      <c r="A227" s="321">
        <v>2013850</v>
      </c>
      <c r="B227" s="481" t="s">
        <v>126</v>
      </c>
      <c r="C227" s="345">
        <f>VLOOKUP(A227,'[3]02'!A:E,5,0)</f>
        <v>136</v>
      </c>
      <c r="D227" s="345">
        <f>VLOOKUP(A227,[4]Sheet1!$A:$D,4,0)</f>
        <v>196</v>
      </c>
      <c r="E227" s="480">
        <f t="shared" si="9"/>
        <v>0.441</v>
      </c>
      <c r="F227" s="476" t="str">
        <f t="shared" si="10"/>
        <v>是</v>
      </c>
      <c r="G227" s="295" t="str">
        <f t="shared" si="11"/>
        <v>项</v>
      </c>
      <c r="H227" s="296"/>
    </row>
    <row r="228" s="162" customFormat="1" ht="36" customHeight="1" spans="1:8">
      <c r="A228" s="321">
        <v>2013899</v>
      </c>
      <c r="B228" s="481" t="s">
        <v>238</v>
      </c>
      <c r="C228" s="345">
        <f>VLOOKUP(A228,'[3]02'!A:E,5,0)</f>
        <v>35</v>
      </c>
      <c r="D228" s="345">
        <f>VLOOKUP(A228,[4]Sheet1!$A:$D,4,0)</f>
        <v>97</v>
      </c>
      <c r="E228" s="480">
        <f t="shared" si="9"/>
        <v>1.771</v>
      </c>
      <c r="F228" s="476" t="str">
        <f t="shared" si="10"/>
        <v>是</v>
      </c>
      <c r="G228" s="295" t="str">
        <f t="shared" si="11"/>
        <v>项</v>
      </c>
      <c r="H228" s="296"/>
    </row>
    <row r="229" s="162" customFormat="1" ht="36" customHeight="1" spans="1:8">
      <c r="A229" s="477">
        <v>20139</v>
      </c>
      <c r="B229" s="478" t="s">
        <v>239</v>
      </c>
      <c r="C229" s="345">
        <f>SUM(C230:C235)</f>
        <v>92</v>
      </c>
      <c r="D229" s="345">
        <f>SUM(D230:D235)</f>
        <v>195</v>
      </c>
      <c r="E229" s="480">
        <f t="shared" si="9"/>
        <v>1.12</v>
      </c>
      <c r="F229" s="476" t="str">
        <f t="shared" si="10"/>
        <v>是</v>
      </c>
      <c r="G229" s="295" t="str">
        <f t="shared" si="11"/>
        <v>款</v>
      </c>
      <c r="H229" s="296"/>
    </row>
    <row r="230" s="162" customFormat="1" ht="36" customHeight="1" spans="1:8">
      <c r="A230" s="477">
        <v>2013901</v>
      </c>
      <c r="B230" s="481" t="s">
        <v>117</v>
      </c>
      <c r="C230" s="345">
        <f>VLOOKUP(A230,'[3]02'!A:E,5,0)</f>
        <v>92</v>
      </c>
      <c r="D230" s="345">
        <f>VLOOKUP(A230,[4]Sheet1!$A:$D,4,0)</f>
        <v>171</v>
      </c>
      <c r="E230" s="480">
        <f t="shared" si="9"/>
        <v>0.859</v>
      </c>
      <c r="F230" s="476" t="str">
        <f t="shared" si="10"/>
        <v>是</v>
      </c>
      <c r="G230" s="295" t="str">
        <f t="shared" si="11"/>
        <v>项</v>
      </c>
      <c r="H230" s="296"/>
    </row>
    <row r="231" s="162" customFormat="1" ht="36" customHeight="1" spans="1:8">
      <c r="A231" s="477">
        <v>2013902</v>
      </c>
      <c r="B231" s="481" t="s">
        <v>118</v>
      </c>
      <c r="C231" s="345">
        <f>VLOOKUP(A231,'[3]02'!A:E,5,0)</f>
        <v>0</v>
      </c>
      <c r="D231" s="345">
        <f>VLOOKUP(A231,[4]Sheet1!$A:$D,4,0)</f>
        <v>24</v>
      </c>
      <c r="E231" s="480">
        <f t="shared" si="9"/>
        <v>0</v>
      </c>
      <c r="F231" s="476" t="str">
        <f t="shared" si="10"/>
        <v>是</v>
      </c>
      <c r="G231" s="295" t="str">
        <f t="shared" si="11"/>
        <v>项</v>
      </c>
      <c r="H231" s="296"/>
    </row>
    <row r="232" s="160" customFormat="1" ht="36" hidden="1" customHeight="1" spans="1:8">
      <c r="A232" s="477">
        <v>2013903</v>
      </c>
      <c r="B232" s="481" t="s">
        <v>119</v>
      </c>
      <c r="C232" s="345">
        <f>VLOOKUP(A232,'[3]02'!A:E,5,0)</f>
        <v>0</v>
      </c>
      <c r="D232" s="345"/>
      <c r="E232" s="480">
        <f t="shared" si="9"/>
        <v>0</v>
      </c>
      <c r="F232" s="476" t="str">
        <f t="shared" si="10"/>
        <v>否</v>
      </c>
      <c r="G232" s="295" t="str">
        <f t="shared" si="11"/>
        <v>项</v>
      </c>
      <c r="H232" s="296"/>
    </row>
    <row r="233" s="160" customFormat="1" ht="36" hidden="1" customHeight="1" spans="1:8">
      <c r="A233" s="477">
        <v>2013904</v>
      </c>
      <c r="B233" s="481" t="s">
        <v>211</v>
      </c>
      <c r="C233" s="345">
        <f>VLOOKUP(A233,'[3]02'!A:E,5,0)</f>
        <v>0</v>
      </c>
      <c r="D233" s="345"/>
      <c r="E233" s="480">
        <f t="shared" si="9"/>
        <v>0</v>
      </c>
      <c r="F233" s="476" t="str">
        <f t="shared" si="10"/>
        <v>否</v>
      </c>
      <c r="G233" s="295" t="str">
        <f t="shared" si="11"/>
        <v>项</v>
      </c>
      <c r="H233" s="296"/>
    </row>
    <row r="234" s="160" customFormat="1" ht="36" hidden="1" customHeight="1" spans="1:8">
      <c r="A234" s="477">
        <v>2013950</v>
      </c>
      <c r="B234" s="481" t="s">
        <v>126</v>
      </c>
      <c r="C234" s="345">
        <f>VLOOKUP(A234,'[3]02'!A:E,5,0)</f>
        <v>0</v>
      </c>
      <c r="D234" s="345"/>
      <c r="E234" s="480">
        <f t="shared" si="9"/>
        <v>0</v>
      </c>
      <c r="F234" s="476" t="str">
        <f t="shared" si="10"/>
        <v>否</v>
      </c>
      <c r="G234" s="295" t="str">
        <f t="shared" si="11"/>
        <v>项</v>
      </c>
      <c r="H234" s="296"/>
    </row>
    <row r="235" s="160" customFormat="1" ht="36" hidden="1" customHeight="1" spans="1:8">
      <c r="A235" s="477">
        <v>2013999</v>
      </c>
      <c r="B235" s="481" t="s">
        <v>240</v>
      </c>
      <c r="C235" s="345">
        <f>VLOOKUP(A235,'[3]02'!A:E,5,0)</f>
        <v>0</v>
      </c>
      <c r="D235" s="345"/>
      <c r="E235" s="480">
        <f t="shared" si="9"/>
        <v>0</v>
      </c>
      <c r="F235" s="476" t="str">
        <f t="shared" si="10"/>
        <v>否</v>
      </c>
      <c r="G235" s="295" t="str">
        <f t="shared" si="11"/>
        <v>项</v>
      </c>
      <c r="H235" s="296"/>
    </row>
    <row r="236" s="162" customFormat="1" ht="36" customHeight="1" spans="1:8">
      <c r="A236" s="477">
        <v>20140</v>
      </c>
      <c r="B236" s="478" t="s">
        <v>241</v>
      </c>
      <c r="C236" s="345">
        <f>SUM(C237:C242)</f>
        <v>24</v>
      </c>
      <c r="D236" s="345">
        <f>SUM(D237:D242)</f>
        <v>0</v>
      </c>
      <c r="E236" s="480">
        <f t="shared" si="9"/>
        <v>-1</v>
      </c>
      <c r="F236" s="476" t="str">
        <f t="shared" si="10"/>
        <v>是</v>
      </c>
      <c r="G236" s="295" t="str">
        <f t="shared" si="11"/>
        <v>款</v>
      </c>
      <c r="H236" s="296"/>
    </row>
    <row r="237" s="160" customFormat="1" ht="36" hidden="1" customHeight="1" spans="1:8">
      <c r="A237" s="477">
        <v>2014001</v>
      </c>
      <c r="B237" s="481" t="s">
        <v>117</v>
      </c>
      <c r="C237" s="345">
        <f>VLOOKUP(A237,'[3]02'!A:E,5,0)</f>
        <v>0</v>
      </c>
      <c r="D237" s="345"/>
      <c r="E237" s="480">
        <f t="shared" si="9"/>
        <v>0</v>
      </c>
      <c r="F237" s="476" t="str">
        <f t="shared" si="10"/>
        <v>否</v>
      </c>
      <c r="G237" s="295" t="str">
        <f t="shared" si="11"/>
        <v>项</v>
      </c>
      <c r="H237" s="296"/>
    </row>
    <row r="238" s="160" customFormat="1" ht="36" hidden="1" customHeight="1" spans="1:8">
      <c r="A238" s="477">
        <v>2014002</v>
      </c>
      <c r="B238" s="481" t="s">
        <v>118</v>
      </c>
      <c r="C238" s="345">
        <f>VLOOKUP(A238,'[3]02'!A:E,5,0)</f>
        <v>0</v>
      </c>
      <c r="D238" s="345"/>
      <c r="E238" s="480">
        <f t="shared" si="9"/>
        <v>0</v>
      </c>
      <c r="F238" s="476" t="str">
        <f t="shared" si="10"/>
        <v>否</v>
      </c>
      <c r="G238" s="295" t="str">
        <f t="shared" si="11"/>
        <v>项</v>
      </c>
      <c r="H238" s="296"/>
    </row>
    <row r="239" s="160" customFormat="1" ht="36" hidden="1" customHeight="1" spans="1:8">
      <c r="A239" s="477">
        <v>2014003</v>
      </c>
      <c r="B239" s="481" t="s">
        <v>119</v>
      </c>
      <c r="C239" s="345">
        <f>VLOOKUP(A239,'[3]02'!A:E,5,0)</f>
        <v>0</v>
      </c>
      <c r="D239" s="345"/>
      <c r="E239" s="480">
        <f t="shared" si="9"/>
        <v>0</v>
      </c>
      <c r="F239" s="476" t="str">
        <f t="shared" si="10"/>
        <v>否</v>
      </c>
      <c r="G239" s="295" t="str">
        <f t="shared" si="11"/>
        <v>项</v>
      </c>
      <c r="H239" s="296"/>
    </row>
    <row r="240" s="162" customFormat="1" ht="36" customHeight="1" spans="1:8">
      <c r="A240" s="477">
        <v>2014004</v>
      </c>
      <c r="B240" s="481" t="s">
        <v>242</v>
      </c>
      <c r="C240" s="345">
        <f>VLOOKUP(A240,'[3]02'!A:E,5,0)</f>
        <v>16</v>
      </c>
      <c r="D240" s="345"/>
      <c r="E240" s="480">
        <f t="shared" si="9"/>
        <v>-1</v>
      </c>
      <c r="F240" s="476" t="str">
        <f t="shared" si="10"/>
        <v>是</v>
      </c>
      <c r="G240" s="295" t="str">
        <f t="shared" si="11"/>
        <v>项</v>
      </c>
      <c r="H240" s="296"/>
    </row>
    <row r="241" s="160" customFormat="1" ht="36" hidden="1" customHeight="1" spans="1:8">
      <c r="A241" s="477">
        <v>2014050</v>
      </c>
      <c r="B241" s="485" t="s">
        <v>243</v>
      </c>
      <c r="C241" s="345"/>
      <c r="D241" s="345"/>
      <c r="E241" s="480">
        <f t="shared" si="9"/>
        <v>0</v>
      </c>
      <c r="F241" s="476" t="str">
        <f t="shared" si="10"/>
        <v>否</v>
      </c>
      <c r="G241" s="295" t="str">
        <f t="shared" si="11"/>
        <v>项</v>
      </c>
      <c r="H241" s="296"/>
    </row>
    <row r="242" s="162" customFormat="1" ht="36" customHeight="1" spans="1:8">
      <c r="A242" s="477">
        <v>2014099</v>
      </c>
      <c r="B242" s="481" t="s">
        <v>244</v>
      </c>
      <c r="C242" s="345">
        <f>VLOOKUP(A242,'[3]02'!A:E,5,0)</f>
        <v>8</v>
      </c>
      <c r="D242" s="345"/>
      <c r="E242" s="480">
        <f t="shared" si="9"/>
        <v>-1</v>
      </c>
      <c r="F242" s="476" t="str">
        <f t="shared" si="10"/>
        <v>是</v>
      </c>
      <c r="G242" s="295" t="str">
        <f t="shared" si="11"/>
        <v>项</v>
      </c>
      <c r="H242" s="296"/>
    </row>
    <row r="243" s="160" customFormat="1" ht="36" hidden="1" customHeight="1" spans="1:8">
      <c r="A243" s="477">
        <v>20141</v>
      </c>
      <c r="B243" s="486" t="s">
        <v>245</v>
      </c>
      <c r="C243" s="345">
        <f>SUM(C244:C248)</f>
        <v>0</v>
      </c>
      <c r="D243" s="345">
        <f>SUM(D244:D248)</f>
        <v>0</v>
      </c>
      <c r="E243" s="480">
        <f t="shared" si="9"/>
        <v>0</v>
      </c>
      <c r="F243" s="476" t="str">
        <f t="shared" si="10"/>
        <v>否</v>
      </c>
      <c r="G243" s="295" t="str">
        <f t="shared" si="11"/>
        <v>款</v>
      </c>
      <c r="H243" s="296"/>
    </row>
    <row r="244" s="160" customFormat="1" ht="36" hidden="1" customHeight="1" spans="1:8">
      <c r="A244" s="477">
        <v>2014101</v>
      </c>
      <c r="B244" s="485" t="s">
        <v>246</v>
      </c>
      <c r="C244" s="345"/>
      <c r="D244" s="345"/>
      <c r="E244" s="480">
        <f t="shared" si="9"/>
        <v>0</v>
      </c>
      <c r="F244" s="476" t="str">
        <f t="shared" si="10"/>
        <v>否</v>
      </c>
      <c r="G244" s="295" t="str">
        <f t="shared" si="11"/>
        <v>项</v>
      </c>
      <c r="H244" s="296"/>
    </row>
    <row r="245" s="160" customFormat="1" ht="36" hidden="1" customHeight="1" spans="1:8">
      <c r="A245" s="477">
        <v>2014102</v>
      </c>
      <c r="B245" s="485" t="s">
        <v>247</v>
      </c>
      <c r="C245" s="345"/>
      <c r="D245" s="345"/>
      <c r="E245" s="480">
        <f t="shared" si="9"/>
        <v>0</v>
      </c>
      <c r="F245" s="476" t="str">
        <f t="shared" si="10"/>
        <v>否</v>
      </c>
      <c r="G245" s="295" t="str">
        <f t="shared" si="11"/>
        <v>项</v>
      </c>
      <c r="H245" s="296"/>
    </row>
    <row r="246" s="160" customFormat="1" ht="36" hidden="1" customHeight="1" spans="1:8">
      <c r="A246" s="477">
        <v>2014103</v>
      </c>
      <c r="B246" s="485" t="s">
        <v>248</v>
      </c>
      <c r="C246" s="345"/>
      <c r="D246" s="345"/>
      <c r="E246" s="480">
        <f t="shared" si="9"/>
        <v>0</v>
      </c>
      <c r="F246" s="476" t="str">
        <f t="shared" si="10"/>
        <v>否</v>
      </c>
      <c r="G246" s="295" t="str">
        <f t="shared" si="11"/>
        <v>项</v>
      </c>
      <c r="H246" s="296"/>
    </row>
    <row r="247" s="160" customFormat="1" ht="36" hidden="1" customHeight="1" spans="1:8">
      <c r="A247" s="477">
        <v>2014150</v>
      </c>
      <c r="B247" s="485" t="s">
        <v>243</v>
      </c>
      <c r="C247" s="345"/>
      <c r="D247" s="345"/>
      <c r="E247" s="480">
        <f t="shared" si="9"/>
        <v>0</v>
      </c>
      <c r="F247" s="476" t="str">
        <f t="shared" si="10"/>
        <v>否</v>
      </c>
      <c r="G247" s="295" t="str">
        <f t="shared" si="11"/>
        <v>项</v>
      </c>
      <c r="H247" s="296"/>
    </row>
    <row r="248" s="160" customFormat="1" ht="36" hidden="1" customHeight="1" spans="1:8">
      <c r="A248" s="477">
        <v>2014199</v>
      </c>
      <c r="B248" s="485" t="s">
        <v>249</v>
      </c>
      <c r="C248" s="345"/>
      <c r="D248" s="345"/>
      <c r="E248" s="480">
        <f t="shared" si="9"/>
        <v>0</v>
      </c>
      <c r="F248" s="476" t="str">
        <f t="shared" si="10"/>
        <v>否</v>
      </c>
      <c r="G248" s="295" t="str">
        <f t="shared" si="11"/>
        <v>项</v>
      </c>
      <c r="H248" s="296"/>
    </row>
    <row r="249" s="295" customFormat="1" ht="36" customHeight="1" spans="1:8">
      <c r="A249" s="321">
        <v>20199</v>
      </c>
      <c r="B249" s="478" t="s">
        <v>250</v>
      </c>
      <c r="C249" s="479">
        <f>SUM(C250:C251)</f>
        <v>-304</v>
      </c>
      <c r="D249" s="479">
        <f>SUM(D250:D251)</f>
        <v>719</v>
      </c>
      <c r="E249" s="480" t="str">
        <f t="shared" si="9"/>
        <v/>
      </c>
      <c r="F249" s="476" t="str">
        <f t="shared" si="10"/>
        <v>是</v>
      </c>
      <c r="G249" s="295" t="str">
        <f t="shared" si="11"/>
        <v>款</v>
      </c>
      <c r="H249" s="296"/>
    </row>
    <row r="250" s="160" customFormat="1" ht="36" hidden="1" customHeight="1" spans="1:8">
      <c r="A250" s="321">
        <v>2019901</v>
      </c>
      <c r="B250" s="481" t="s">
        <v>251</v>
      </c>
      <c r="C250" s="345">
        <f>VLOOKUP(A250,'[3]02'!A:E,5,0)</f>
        <v>0</v>
      </c>
      <c r="D250" s="345"/>
      <c r="E250" s="480">
        <f t="shared" si="9"/>
        <v>0</v>
      </c>
      <c r="F250" s="476" t="str">
        <f t="shared" si="10"/>
        <v>否</v>
      </c>
      <c r="G250" s="295" t="str">
        <f t="shared" si="11"/>
        <v>项</v>
      </c>
      <c r="H250" s="296"/>
    </row>
    <row r="251" s="162" customFormat="1" ht="36" customHeight="1" spans="1:8">
      <c r="A251" s="321">
        <v>2019999</v>
      </c>
      <c r="B251" s="481" t="s">
        <v>250</v>
      </c>
      <c r="C251" s="345">
        <f>VLOOKUP(A251,'[3]02'!A:E,5,0)</f>
        <v>-304</v>
      </c>
      <c r="D251" s="345">
        <f>VLOOKUP(A251,[4]Sheet1!$A:$D,4,0)</f>
        <v>719</v>
      </c>
      <c r="E251" s="480" t="str">
        <f t="shared" si="9"/>
        <v/>
      </c>
      <c r="F251" s="476" t="str">
        <f t="shared" si="10"/>
        <v>是</v>
      </c>
      <c r="G251" s="295" t="str">
        <f t="shared" si="11"/>
        <v>项</v>
      </c>
      <c r="H251" s="296"/>
    </row>
    <row r="252" s="295" customFormat="1" ht="36" customHeight="1" spans="1:8">
      <c r="A252" s="487">
        <v>202</v>
      </c>
      <c r="B252" s="473" t="s">
        <v>52</v>
      </c>
      <c r="C252" s="474">
        <f>SUM(C253,C254)</f>
        <v>0</v>
      </c>
      <c r="D252" s="474">
        <f>SUM(D253,D254)</f>
        <v>0</v>
      </c>
      <c r="E252" s="480">
        <f t="shared" si="9"/>
        <v>0</v>
      </c>
      <c r="F252" s="476" t="str">
        <f t="shared" si="10"/>
        <v>是</v>
      </c>
      <c r="G252" s="295" t="str">
        <f t="shared" si="11"/>
        <v>类</v>
      </c>
      <c r="H252" s="296"/>
    </row>
    <row r="253" s="160" customFormat="1" ht="36" hidden="1" customHeight="1" spans="1:8">
      <c r="A253" s="321">
        <v>20205</v>
      </c>
      <c r="B253" s="478" t="s">
        <v>252</v>
      </c>
      <c r="C253" s="345"/>
      <c r="D253" s="345"/>
      <c r="E253" s="480">
        <f t="shared" si="9"/>
        <v>0</v>
      </c>
      <c r="F253" s="476" t="str">
        <f t="shared" si="10"/>
        <v>否</v>
      </c>
      <c r="G253" s="295" t="str">
        <f t="shared" si="11"/>
        <v>款</v>
      </c>
      <c r="H253" s="296"/>
    </row>
    <row r="254" s="160" customFormat="1" ht="36" hidden="1" customHeight="1" spans="1:8">
      <c r="A254" s="321">
        <v>20299</v>
      </c>
      <c r="B254" s="478" t="s">
        <v>253</v>
      </c>
      <c r="C254" s="345"/>
      <c r="D254" s="345"/>
      <c r="E254" s="480">
        <f t="shared" si="9"/>
        <v>0</v>
      </c>
      <c r="F254" s="476" t="str">
        <f t="shared" si="10"/>
        <v>否</v>
      </c>
      <c r="G254" s="295" t="str">
        <f t="shared" si="11"/>
        <v>款</v>
      </c>
      <c r="H254" s="296"/>
    </row>
    <row r="255" s="295" customFormat="1" ht="36" customHeight="1" spans="1:8">
      <c r="A255" s="487">
        <v>203</v>
      </c>
      <c r="B255" s="473" t="s">
        <v>54</v>
      </c>
      <c r="C255" s="474">
        <f>SUM(C256,C260,C262,C264,C272)</f>
        <v>390</v>
      </c>
      <c r="D255" s="474">
        <f>SUM(D256,D260,D262,D264,D272)</f>
        <v>134</v>
      </c>
      <c r="E255" s="475">
        <f t="shared" si="9"/>
        <v>-0.656</v>
      </c>
      <c r="F255" s="476" t="str">
        <f t="shared" si="10"/>
        <v>是</v>
      </c>
      <c r="G255" s="295" t="str">
        <f t="shared" si="11"/>
        <v>类</v>
      </c>
      <c r="H255" s="296"/>
    </row>
    <row r="256" s="296" customFormat="1" ht="36" hidden="1" customHeight="1" spans="1:7">
      <c r="A256" s="488">
        <v>20301</v>
      </c>
      <c r="B256" s="478" t="s">
        <v>254</v>
      </c>
      <c r="C256" s="479">
        <f>SUM(C257:C259)</f>
        <v>0</v>
      </c>
      <c r="D256" s="479">
        <f>SUM(D257:D259)</f>
        <v>0</v>
      </c>
      <c r="E256" s="480">
        <f t="shared" si="9"/>
        <v>0</v>
      </c>
      <c r="F256" s="476" t="str">
        <f t="shared" si="10"/>
        <v>否</v>
      </c>
      <c r="G256" s="295" t="str">
        <f t="shared" si="11"/>
        <v>款</v>
      </c>
    </row>
    <row r="257" s="160" customFormat="1" ht="36" hidden="1" customHeight="1" spans="1:8">
      <c r="A257" s="488">
        <v>2030101</v>
      </c>
      <c r="B257" s="481" t="s">
        <v>255</v>
      </c>
      <c r="C257" s="345">
        <f>VLOOKUP(A257,'[3]02'!A:E,5,0)</f>
        <v>0</v>
      </c>
      <c r="D257" s="345"/>
      <c r="E257" s="480">
        <f t="shared" si="9"/>
        <v>0</v>
      </c>
      <c r="F257" s="476" t="str">
        <f t="shared" si="10"/>
        <v>否</v>
      </c>
      <c r="G257" s="295" t="str">
        <f t="shared" si="11"/>
        <v>项</v>
      </c>
      <c r="H257" s="296"/>
    </row>
    <row r="258" s="160" customFormat="1" ht="36" hidden="1" customHeight="1" spans="1:8">
      <c r="A258" s="488">
        <v>2030102</v>
      </c>
      <c r="B258" s="481" t="s">
        <v>256</v>
      </c>
      <c r="C258" s="345">
        <f>VLOOKUP(A258,'[3]02'!A:E,5,0)</f>
        <v>0</v>
      </c>
      <c r="D258" s="345"/>
      <c r="E258" s="480">
        <f t="shared" si="9"/>
        <v>0</v>
      </c>
      <c r="F258" s="476" t="str">
        <f t="shared" si="10"/>
        <v>否</v>
      </c>
      <c r="G258" s="295" t="str">
        <f t="shared" si="11"/>
        <v>项</v>
      </c>
      <c r="H258" s="296"/>
    </row>
    <row r="259" s="160" customFormat="1" ht="36" hidden="1" customHeight="1" spans="1:8">
      <c r="A259" s="488">
        <v>2030199</v>
      </c>
      <c r="B259" s="481" t="s">
        <v>257</v>
      </c>
      <c r="C259" s="345">
        <f>VLOOKUP(A259,'[3]02'!A:E,5,0)</f>
        <v>0</v>
      </c>
      <c r="D259" s="345"/>
      <c r="E259" s="480">
        <f t="shared" si="9"/>
        <v>0</v>
      </c>
      <c r="F259" s="476" t="str">
        <f t="shared" si="10"/>
        <v>否</v>
      </c>
      <c r="G259" s="295" t="str">
        <f t="shared" si="11"/>
        <v>项</v>
      </c>
      <c r="H259" s="296"/>
    </row>
    <row r="260" s="160" customFormat="1" ht="36" hidden="1" customHeight="1" spans="1:8">
      <c r="A260" s="488">
        <v>20304</v>
      </c>
      <c r="B260" s="478" t="s">
        <v>258</v>
      </c>
      <c r="C260" s="345">
        <f>C261</f>
        <v>0</v>
      </c>
      <c r="D260" s="345">
        <f>D261</f>
        <v>0</v>
      </c>
      <c r="E260" s="480">
        <f t="shared" ref="E260:E323" si="12">IF(C260&lt;0,"",IFERROR(D260/C260-1,0))</f>
        <v>0</v>
      </c>
      <c r="F260" s="476" t="str">
        <f t="shared" ref="F260:F323" si="13">IF(LEN(A260)=3,"是",IF(B260&lt;&gt;"",IF(SUM(C260:D260)&lt;&gt;0,"是","否"),"是"))</f>
        <v>否</v>
      </c>
      <c r="G260" s="295" t="str">
        <f t="shared" ref="G260:G323" si="14">IF(LEN(A260)=3,"类",IF(LEN(A260)=5,"款","项"))</f>
        <v>款</v>
      </c>
      <c r="H260" s="296"/>
    </row>
    <row r="261" s="160" customFormat="1" ht="36" hidden="1" customHeight="1" spans="1:8">
      <c r="A261" s="488">
        <v>2030401</v>
      </c>
      <c r="B261" s="481" t="s">
        <v>258</v>
      </c>
      <c r="C261" s="345">
        <f>VLOOKUP(A261,'[3]02'!A:E,5,0)</f>
        <v>0</v>
      </c>
      <c r="D261" s="345"/>
      <c r="E261" s="480">
        <f t="shared" si="12"/>
        <v>0</v>
      </c>
      <c r="F261" s="476" t="str">
        <f t="shared" si="13"/>
        <v>否</v>
      </c>
      <c r="G261" s="295" t="str">
        <f t="shared" si="14"/>
        <v>项</v>
      </c>
      <c r="H261" s="296"/>
    </row>
    <row r="262" s="160" customFormat="1" ht="36" hidden="1" customHeight="1" spans="1:8">
      <c r="A262" s="488">
        <v>20305</v>
      </c>
      <c r="B262" s="478" t="s">
        <v>259</v>
      </c>
      <c r="C262" s="479">
        <f>C263</f>
        <v>0</v>
      </c>
      <c r="D262" s="479">
        <f>D263</f>
        <v>0</v>
      </c>
      <c r="E262" s="480">
        <f t="shared" si="12"/>
        <v>0</v>
      </c>
      <c r="F262" s="476" t="str">
        <f t="shared" si="13"/>
        <v>否</v>
      </c>
      <c r="G262" s="295" t="str">
        <f t="shared" si="14"/>
        <v>款</v>
      </c>
      <c r="H262" s="296"/>
    </row>
    <row r="263" s="160" customFormat="1" ht="36" hidden="1" customHeight="1" spans="1:8">
      <c r="A263" s="488">
        <v>2030501</v>
      </c>
      <c r="B263" s="481" t="s">
        <v>259</v>
      </c>
      <c r="C263" s="345">
        <f>VLOOKUP(A263,'[3]02'!A:E,5,0)</f>
        <v>0</v>
      </c>
      <c r="D263" s="345"/>
      <c r="E263" s="480">
        <f t="shared" si="12"/>
        <v>0</v>
      </c>
      <c r="F263" s="476" t="str">
        <f t="shared" si="13"/>
        <v>否</v>
      </c>
      <c r="G263" s="295" t="str">
        <f t="shared" si="14"/>
        <v>项</v>
      </c>
      <c r="H263" s="296"/>
    </row>
    <row r="264" s="295" customFormat="1" ht="36" customHeight="1" spans="1:8">
      <c r="A264" s="321">
        <v>20306</v>
      </c>
      <c r="B264" s="478" t="s">
        <v>260</v>
      </c>
      <c r="C264" s="479">
        <f>SUM(C265:C271)</f>
        <v>368</v>
      </c>
      <c r="D264" s="479">
        <f>SUM(D265:D271)</f>
        <v>121</v>
      </c>
      <c r="E264" s="480">
        <f t="shared" si="12"/>
        <v>-0.671</v>
      </c>
      <c r="F264" s="476" t="str">
        <f t="shared" si="13"/>
        <v>是</v>
      </c>
      <c r="G264" s="295" t="str">
        <f t="shared" si="14"/>
        <v>款</v>
      </c>
      <c r="H264" s="296"/>
    </row>
    <row r="265" s="162" customFormat="1" ht="36" customHeight="1" spans="1:8">
      <c r="A265" s="321">
        <v>2030601</v>
      </c>
      <c r="B265" s="481" t="s">
        <v>261</v>
      </c>
      <c r="C265" s="345">
        <f>VLOOKUP(A265,'[3]02'!A:E,5,0)</f>
        <v>77</v>
      </c>
      <c r="D265" s="345">
        <f>VLOOKUP(A265,[4]Sheet1!$A:$D,4,0)</f>
        <v>39</v>
      </c>
      <c r="E265" s="480">
        <f t="shared" si="12"/>
        <v>-0.494</v>
      </c>
      <c r="F265" s="476" t="str">
        <f t="shared" si="13"/>
        <v>是</v>
      </c>
      <c r="G265" s="295" t="str">
        <f t="shared" si="14"/>
        <v>项</v>
      </c>
      <c r="H265" s="296"/>
    </row>
    <row r="266" s="160" customFormat="1" ht="36" hidden="1" customHeight="1" spans="1:8">
      <c r="A266" s="321">
        <v>2030602</v>
      </c>
      <c r="B266" s="481" t="s">
        <v>262</v>
      </c>
      <c r="C266" s="345">
        <f>VLOOKUP(A266,'[3]02'!A:E,5,0)</f>
        <v>0</v>
      </c>
      <c r="D266" s="345"/>
      <c r="E266" s="480">
        <f t="shared" si="12"/>
        <v>0</v>
      </c>
      <c r="F266" s="476" t="str">
        <f t="shared" si="13"/>
        <v>否</v>
      </c>
      <c r="G266" s="295" t="str">
        <f t="shared" si="14"/>
        <v>项</v>
      </c>
      <c r="H266" s="296"/>
    </row>
    <row r="267" s="162" customFormat="1" ht="36" customHeight="1" spans="1:8">
      <c r="A267" s="321">
        <v>2030603</v>
      </c>
      <c r="B267" s="481" t="s">
        <v>263</v>
      </c>
      <c r="C267" s="345">
        <f>VLOOKUP(A267,'[3]02'!A:E,5,0)</f>
        <v>2</v>
      </c>
      <c r="D267" s="345"/>
      <c r="E267" s="480">
        <f t="shared" si="12"/>
        <v>-1</v>
      </c>
      <c r="F267" s="476" t="str">
        <f t="shared" si="13"/>
        <v>是</v>
      </c>
      <c r="G267" s="295" t="str">
        <f t="shared" si="14"/>
        <v>项</v>
      </c>
      <c r="H267" s="296"/>
    </row>
    <row r="268" s="160" customFormat="1" ht="36" hidden="1" customHeight="1" spans="1:8">
      <c r="A268" s="321">
        <v>2030604</v>
      </c>
      <c r="B268" s="481" t="s">
        <v>264</v>
      </c>
      <c r="C268" s="345">
        <f>VLOOKUP(A268,'[3]02'!A:E,5,0)</f>
        <v>0</v>
      </c>
      <c r="D268" s="345"/>
      <c r="E268" s="480">
        <f t="shared" si="12"/>
        <v>0</v>
      </c>
      <c r="F268" s="476" t="str">
        <f t="shared" si="13"/>
        <v>否</v>
      </c>
      <c r="G268" s="295" t="str">
        <f t="shared" si="14"/>
        <v>项</v>
      </c>
      <c r="H268" s="296"/>
    </row>
    <row r="269" s="162" customFormat="1" ht="36" customHeight="1" spans="1:8">
      <c r="A269" s="321">
        <v>2030607</v>
      </c>
      <c r="B269" s="481" t="s">
        <v>265</v>
      </c>
      <c r="C269" s="345">
        <f>VLOOKUP(A269,'[3]02'!A:E,5,0)</f>
        <v>253</v>
      </c>
      <c r="D269" s="345">
        <f>VLOOKUP(A269,[4]Sheet1!$A:$D,4,0)</f>
        <v>46</v>
      </c>
      <c r="E269" s="480">
        <f t="shared" si="12"/>
        <v>-0.818</v>
      </c>
      <c r="F269" s="476" t="str">
        <f t="shared" si="13"/>
        <v>是</v>
      </c>
      <c r="G269" s="295" t="str">
        <f t="shared" si="14"/>
        <v>项</v>
      </c>
      <c r="H269" s="296"/>
    </row>
    <row r="270" s="160" customFormat="1" ht="36" hidden="1" customHeight="1" spans="1:8">
      <c r="A270" s="321">
        <v>2030608</v>
      </c>
      <c r="B270" s="481" t="s">
        <v>266</v>
      </c>
      <c r="C270" s="345">
        <f>VLOOKUP(A270,'[3]02'!A:E,5,0)</f>
        <v>0</v>
      </c>
      <c r="D270" s="345"/>
      <c r="E270" s="480">
        <f t="shared" si="12"/>
        <v>0</v>
      </c>
      <c r="F270" s="476" t="str">
        <f t="shared" si="13"/>
        <v>否</v>
      </c>
      <c r="G270" s="295" t="str">
        <f t="shared" si="14"/>
        <v>项</v>
      </c>
      <c r="H270" s="296"/>
    </row>
    <row r="271" s="162" customFormat="1" ht="36" customHeight="1" spans="1:8">
      <c r="A271" s="321">
        <v>2030699</v>
      </c>
      <c r="B271" s="481" t="s">
        <v>267</v>
      </c>
      <c r="C271" s="345">
        <f>VLOOKUP(A271,'[3]02'!A:E,5,0)</f>
        <v>36</v>
      </c>
      <c r="D271" s="345">
        <f>VLOOKUP(A271,[4]Sheet1!$A:$D,4,0)</f>
        <v>36</v>
      </c>
      <c r="E271" s="480">
        <f t="shared" si="12"/>
        <v>0</v>
      </c>
      <c r="F271" s="476" t="str">
        <f t="shared" si="13"/>
        <v>是</v>
      </c>
      <c r="G271" s="295" t="str">
        <f t="shared" si="14"/>
        <v>项</v>
      </c>
      <c r="H271" s="296"/>
    </row>
    <row r="272" s="295" customFormat="1" ht="36" customHeight="1" spans="1:8">
      <c r="A272" s="321">
        <v>20399</v>
      </c>
      <c r="B272" s="478" t="s">
        <v>268</v>
      </c>
      <c r="C272" s="479">
        <f>C273</f>
        <v>22</v>
      </c>
      <c r="D272" s="479">
        <f>D273</f>
        <v>13</v>
      </c>
      <c r="E272" s="480">
        <f t="shared" si="12"/>
        <v>-0.409</v>
      </c>
      <c r="F272" s="476" t="str">
        <f t="shared" si="13"/>
        <v>是</v>
      </c>
      <c r="G272" s="295" t="str">
        <f t="shared" si="14"/>
        <v>款</v>
      </c>
      <c r="H272" s="296"/>
    </row>
    <row r="273" s="162" customFormat="1" ht="36" customHeight="1" spans="1:8">
      <c r="A273" s="488">
        <v>2039999</v>
      </c>
      <c r="B273" s="481" t="s">
        <v>268</v>
      </c>
      <c r="C273" s="345">
        <f>VLOOKUP(A273,'[3]02'!A:E,5,0)</f>
        <v>22</v>
      </c>
      <c r="D273" s="345">
        <f>VLOOKUP(A273,[4]Sheet1!$A:$D,4,0)</f>
        <v>13</v>
      </c>
      <c r="E273" s="480">
        <f t="shared" si="12"/>
        <v>-0.409</v>
      </c>
      <c r="F273" s="476" t="str">
        <f t="shared" si="13"/>
        <v>是</v>
      </c>
      <c r="G273" s="295" t="str">
        <f t="shared" si="14"/>
        <v>项</v>
      </c>
      <c r="H273" s="296"/>
    </row>
    <row r="274" s="295" customFormat="1" ht="36" customHeight="1" spans="1:8">
      <c r="A274" s="487">
        <v>204</v>
      </c>
      <c r="B274" s="473" t="s">
        <v>56</v>
      </c>
      <c r="C274" s="474">
        <f>SUM(C275,C278,C289,C296,C304,C313,C327,C337,C347,C355,C361)</f>
        <v>12165</v>
      </c>
      <c r="D274" s="474">
        <f>SUM(D275,D278,D289,D296,D304,D313,D327,D337,D347,D355,D361)</f>
        <v>12640</v>
      </c>
      <c r="E274" s="475">
        <f t="shared" si="12"/>
        <v>0.039</v>
      </c>
      <c r="F274" s="476" t="str">
        <f t="shared" si="13"/>
        <v>是</v>
      </c>
      <c r="G274" s="295" t="str">
        <f t="shared" si="14"/>
        <v>类</v>
      </c>
      <c r="H274" s="296"/>
    </row>
    <row r="275" s="296" customFormat="1" ht="36" hidden="1" customHeight="1" spans="1:7">
      <c r="A275" s="321">
        <v>20401</v>
      </c>
      <c r="B275" s="478" t="s">
        <v>269</v>
      </c>
      <c r="C275" s="479">
        <f>SUM(C276:C277)</f>
        <v>0</v>
      </c>
      <c r="D275" s="479">
        <f>SUM(D276:D277)</f>
        <v>0</v>
      </c>
      <c r="E275" s="480">
        <f t="shared" si="12"/>
        <v>0</v>
      </c>
      <c r="F275" s="476" t="str">
        <f t="shared" si="13"/>
        <v>否</v>
      </c>
      <c r="G275" s="295" t="str">
        <f t="shared" si="14"/>
        <v>款</v>
      </c>
    </row>
    <row r="276" s="160" customFormat="1" ht="36" hidden="1" customHeight="1" spans="1:8">
      <c r="A276" s="321">
        <v>2040101</v>
      </c>
      <c r="B276" s="481" t="s">
        <v>269</v>
      </c>
      <c r="C276" s="345">
        <f>VLOOKUP(A276,'[3]02'!A:E,5,0)</f>
        <v>0</v>
      </c>
      <c r="D276" s="345"/>
      <c r="E276" s="480">
        <f t="shared" si="12"/>
        <v>0</v>
      </c>
      <c r="F276" s="476" t="str">
        <f t="shared" si="13"/>
        <v>否</v>
      </c>
      <c r="G276" s="295" t="str">
        <f t="shared" si="14"/>
        <v>项</v>
      </c>
      <c r="H276" s="296"/>
    </row>
    <row r="277" s="160" customFormat="1" ht="36" hidden="1" customHeight="1" spans="1:8">
      <c r="A277" s="321">
        <v>2040199</v>
      </c>
      <c r="B277" s="481" t="s">
        <v>270</v>
      </c>
      <c r="C277" s="345">
        <f>VLOOKUP(A277,'[3]02'!A:E,5,0)</f>
        <v>0</v>
      </c>
      <c r="D277" s="345"/>
      <c r="E277" s="480">
        <f t="shared" si="12"/>
        <v>0</v>
      </c>
      <c r="F277" s="476" t="str">
        <f t="shared" si="13"/>
        <v>否</v>
      </c>
      <c r="G277" s="295" t="str">
        <f t="shared" si="14"/>
        <v>项</v>
      </c>
      <c r="H277" s="296"/>
    </row>
    <row r="278" s="295" customFormat="1" ht="36" customHeight="1" spans="1:8">
      <c r="A278" s="321">
        <v>20402</v>
      </c>
      <c r="B278" s="478" t="s">
        <v>271</v>
      </c>
      <c r="C278" s="479">
        <f>SUM(C279:C288)</f>
        <v>11342</v>
      </c>
      <c r="D278" s="479">
        <f>SUM(D279:D288)</f>
        <v>11799</v>
      </c>
      <c r="E278" s="480">
        <f t="shared" si="12"/>
        <v>0.04</v>
      </c>
      <c r="F278" s="476" t="str">
        <f t="shared" si="13"/>
        <v>是</v>
      </c>
      <c r="G278" s="295" t="str">
        <f t="shared" si="14"/>
        <v>款</v>
      </c>
      <c r="H278" s="296"/>
    </row>
    <row r="279" s="162" customFormat="1" ht="36" customHeight="1" spans="1:8">
      <c r="A279" s="321">
        <v>2040201</v>
      </c>
      <c r="B279" s="481" t="s">
        <v>117</v>
      </c>
      <c r="C279" s="345">
        <f>VLOOKUP(A279,'[3]02'!A:E,5,0)</f>
        <v>9377</v>
      </c>
      <c r="D279" s="345">
        <f>VLOOKUP(A279,[4]Sheet1!$A:$D,4,0)</f>
        <v>10500</v>
      </c>
      <c r="E279" s="480">
        <f t="shared" si="12"/>
        <v>0.12</v>
      </c>
      <c r="F279" s="476" t="str">
        <f t="shared" si="13"/>
        <v>是</v>
      </c>
      <c r="G279" s="295" t="str">
        <f t="shared" si="14"/>
        <v>项</v>
      </c>
      <c r="H279" s="296"/>
    </row>
    <row r="280" s="162" customFormat="1" ht="36" customHeight="1" spans="1:8">
      <c r="A280" s="321">
        <v>2040202</v>
      </c>
      <c r="B280" s="481" t="s">
        <v>118</v>
      </c>
      <c r="C280" s="345">
        <f>VLOOKUP(A280,'[3]02'!A:E,5,0)</f>
        <v>1007</v>
      </c>
      <c r="D280" s="345">
        <f>VLOOKUP(A280,[4]Sheet1!$A:$D,4,0)</f>
        <v>222</v>
      </c>
      <c r="E280" s="480">
        <f t="shared" si="12"/>
        <v>-0.78</v>
      </c>
      <c r="F280" s="476" t="str">
        <f t="shared" si="13"/>
        <v>是</v>
      </c>
      <c r="G280" s="295" t="str">
        <f t="shared" si="14"/>
        <v>项</v>
      </c>
      <c r="H280" s="296"/>
    </row>
    <row r="281" s="160" customFormat="1" ht="36" hidden="1" customHeight="1" spans="1:8">
      <c r="A281" s="321">
        <v>2040203</v>
      </c>
      <c r="B281" s="481" t="s">
        <v>119</v>
      </c>
      <c r="C281" s="345">
        <f>VLOOKUP(A281,'[3]02'!A:E,5,0)</f>
        <v>0</v>
      </c>
      <c r="D281" s="345"/>
      <c r="E281" s="480">
        <f t="shared" si="12"/>
        <v>0</v>
      </c>
      <c r="F281" s="476" t="str">
        <f t="shared" si="13"/>
        <v>否</v>
      </c>
      <c r="G281" s="295" t="str">
        <f t="shared" si="14"/>
        <v>项</v>
      </c>
      <c r="H281" s="296"/>
    </row>
    <row r="282" s="160" customFormat="1" ht="36" hidden="1" customHeight="1" spans="1:8">
      <c r="A282" s="321">
        <v>2040219</v>
      </c>
      <c r="B282" s="481" t="s">
        <v>157</v>
      </c>
      <c r="C282" s="345">
        <f>VLOOKUP(A282,'[3]02'!A:E,5,0)</f>
        <v>0</v>
      </c>
      <c r="D282" s="345"/>
      <c r="E282" s="480">
        <f t="shared" si="12"/>
        <v>0</v>
      </c>
      <c r="F282" s="476" t="str">
        <f t="shared" si="13"/>
        <v>否</v>
      </c>
      <c r="G282" s="295" t="str">
        <f t="shared" si="14"/>
        <v>项</v>
      </c>
      <c r="H282" s="296"/>
    </row>
    <row r="283" s="162" customFormat="1" ht="36" customHeight="1" spans="1:8">
      <c r="A283" s="321">
        <v>2040220</v>
      </c>
      <c r="B283" s="481" t="s">
        <v>272</v>
      </c>
      <c r="C283" s="345">
        <f>VLOOKUP(A283,'[3]02'!A:E,5,0)</f>
        <v>367</v>
      </c>
      <c r="D283" s="345">
        <f>VLOOKUP(A283,[4]Sheet1!$A:$D,4,0)</f>
        <v>802</v>
      </c>
      <c r="E283" s="480">
        <f t="shared" si="12"/>
        <v>1.185</v>
      </c>
      <c r="F283" s="476" t="str">
        <f t="shared" si="13"/>
        <v>是</v>
      </c>
      <c r="G283" s="295" t="str">
        <f t="shared" si="14"/>
        <v>项</v>
      </c>
      <c r="H283" s="296"/>
    </row>
    <row r="284" s="160" customFormat="1" ht="36" hidden="1" customHeight="1" spans="1:8">
      <c r="A284" s="321">
        <v>2040221</v>
      </c>
      <c r="B284" s="481" t="s">
        <v>273</v>
      </c>
      <c r="C284" s="345">
        <f>VLOOKUP(A284,'[3]02'!A:E,5,0)</f>
        <v>0</v>
      </c>
      <c r="D284" s="345"/>
      <c r="E284" s="480">
        <f t="shared" si="12"/>
        <v>0</v>
      </c>
      <c r="F284" s="476" t="str">
        <f t="shared" si="13"/>
        <v>否</v>
      </c>
      <c r="G284" s="295" t="str">
        <f t="shared" si="14"/>
        <v>项</v>
      </c>
      <c r="H284" s="296"/>
    </row>
    <row r="285" s="160" customFormat="1" ht="36" hidden="1" customHeight="1" spans="1:8">
      <c r="A285" s="321">
        <v>2040222</v>
      </c>
      <c r="B285" s="481" t="s">
        <v>274</v>
      </c>
      <c r="C285" s="345">
        <f>VLOOKUP(A285,'[3]02'!A:E,5,0)</f>
        <v>0</v>
      </c>
      <c r="D285" s="345"/>
      <c r="E285" s="480">
        <f t="shared" si="12"/>
        <v>0</v>
      </c>
      <c r="F285" s="476" t="str">
        <f t="shared" si="13"/>
        <v>否</v>
      </c>
      <c r="G285" s="295" t="str">
        <f t="shared" si="14"/>
        <v>项</v>
      </c>
      <c r="H285" s="296"/>
    </row>
    <row r="286" s="162" customFormat="1" ht="36" customHeight="1" spans="1:8">
      <c r="A286" s="321">
        <v>2040223</v>
      </c>
      <c r="B286" s="481" t="s">
        <v>275</v>
      </c>
      <c r="C286" s="345">
        <f>VLOOKUP(A286,'[3]02'!A:E,5,0)</f>
        <v>2</v>
      </c>
      <c r="D286" s="345"/>
      <c r="E286" s="480">
        <f t="shared" si="12"/>
        <v>-1</v>
      </c>
      <c r="F286" s="476" t="str">
        <f t="shared" si="13"/>
        <v>是</v>
      </c>
      <c r="G286" s="295" t="str">
        <f t="shared" si="14"/>
        <v>项</v>
      </c>
      <c r="H286" s="296"/>
    </row>
    <row r="287" s="160" customFormat="1" ht="36" hidden="1" customHeight="1" spans="1:8">
      <c r="A287" s="321">
        <v>2040250</v>
      </c>
      <c r="B287" s="481" t="s">
        <v>126</v>
      </c>
      <c r="C287" s="345">
        <f>VLOOKUP(A287,'[3]02'!A:E,5,0)</f>
        <v>0</v>
      </c>
      <c r="D287" s="345"/>
      <c r="E287" s="480">
        <f t="shared" si="12"/>
        <v>0</v>
      </c>
      <c r="F287" s="476" t="str">
        <f t="shared" si="13"/>
        <v>否</v>
      </c>
      <c r="G287" s="295" t="str">
        <f t="shared" si="14"/>
        <v>项</v>
      </c>
      <c r="H287" s="296"/>
    </row>
    <row r="288" s="162" customFormat="1" ht="36" customHeight="1" spans="1:8">
      <c r="A288" s="321">
        <v>2040299</v>
      </c>
      <c r="B288" s="481" t="s">
        <v>276</v>
      </c>
      <c r="C288" s="345">
        <f>VLOOKUP(A288,'[3]02'!A:E,5,0)</f>
        <v>589</v>
      </c>
      <c r="D288" s="345">
        <f>VLOOKUP(A288,[4]Sheet1!$A:$D,4,0)</f>
        <v>275</v>
      </c>
      <c r="E288" s="480">
        <f t="shared" si="12"/>
        <v>-0.533</v>
      </c>
      <c r="F288" s="476" t="str">
        <f t="shared" si="13"/>
        <v>是</v>
      </c>
      <c r="G288" s="295" t="str">
        <f t="shared" si="14"/>
        <v>项</v>
      </c>
      <c r="H288" s="296"/>
    </row>
    <row r="289" s="296" customFormat="1" ht="36" hidden="1" customHeight="1" spans="1:7">
      <c r="A289" s="321">
        <v>20403</v>
      </c>
      <c r="B289" s="478" t="s">
        <v>277</v>
      </c>
      <c r="C289" s="479">
        <f>SUM(C290:C295)</f>
        <v>0</v>
      </c>
      <c r="D289" s="479">
        <f>SUM(D290:D295)</f>
        <v>0</v>
      </c>
      <c r="E289" s="480">
        <f t="shared" si="12"/>
        <v>0</v>
      </c>
      <c r="F289" s="476" t="str">
        <f t="shared" si="13"/>
        <v>否</v>
      </c>
      <c r="G289" s="295" t="str">
        <f t="shared" si="14"/>
        <v>款</v>
      </c>
    </row>
    <row r="290" s="160" customFormat="1" ht="36" hidden="1" customHeight="1" spans="1:8">
      <c r="A290" s="321">
        <v>2040301</v>
      </c>
      <c r="B290" s="481" t="s">
        <v>117</v>
      </c>
      <c r="C290" s="345">
        <f>VLOOKUP(A290,'[3]02'!A:E,5,0)</f>
        <v>0</v>
      </c>
      <c r="D290" s="345"/>
      <c r="E290" s="480">
        <f t="shared" si="12"/>
        <v>0</v>
      </c>
      <c r="F290" s="476" t="str">
        <f t="shared" si="13"/>
        <v>否</v>
      </c>
      <c r="G290" s="295" t="str">
        <f t="shared" si="14"/>
        <v>项</v>
      </c>
      <c r="H290" s="296"/>
    </row>
    <row r="291" s="160" customFormat="1" ht="36" hidden="1" customHeight="1" spans="1:8">
      <c r="A291" s="321">
        <v>2040302</v>
      </c>
      <c r="B291" s="481" t="s">
        <v>118</v>
      </c>
      <c r="C291" s="345">
        <f>VLOOKUP(A291,'[3]02'!A:E,5,0)</f>
        <v>0</v>
      </c>
      <c r="D291" s="345"/>
      <c r="E291" s="480">
        <f t="shared" si="12"/>
        <v>0</v>
      </c>
      <c r="F291" s="476" t="str">
        <f t="shared" si="13"/>
        <v>否</v>
      </c>
      <c r="G291" s="295" t="str">
        <f t="shared" si="14"/>
        <v>项</v>
      </c>
      <c r="H291" s="296"/>
    </row>
    <row r="292" s="160" customFormat="1" ht="36" hidden="1" customHeight="1" spans="1:8">
      <c r="A292" s="321">
        <v>2040303</v>
      </c>
      <c r="B292" s="481" t="s">
        <v>119</v>
      </c>
      <c r="C292" s="345">
        <f>VLOOKUP(A292,'[3]02'!A:E,5,0)</f>
        <v>0</v>
      </c>
      <c r="D292" s="345"/>
      <c r="E292" s="480">
        <f t="shared" si="12"/>
        <v>0</v>
      </c>
      <c r="F292" s="476" t="str">
        <f t="shared" si="13"/>
        <v>否</v>
      </c>
      <c r="G292" s="295" t="str">
        <f t="shared" si="14"/>
        <v>项</v>
      </c>
      <c r="H292" s="296"/>
    </row>
    <row r="293" s="160" customFormat="1" ht="36" hidden="1" customHeight="1" spans="1:8">
      <c r="A293" s="321">
        <v>2040304</v>
      </c>
      <c r="B293" s="481" t="s">
        <v>278</v>
      </c>
      <c r="C293" s="345">
        <f>VLOOKUP(A293,'[3]02'!A:E,5,0)</f>
        <v>0</v>
      </c>
      <c r="D293" s="345"/>
      <c r="E293" s="480">
        <f t="shared" si="12"/>
        <v>0</v>
      </c>
      <c r="F293" s="476" t="str">
        <f t="shared" si="13"/>
        <v>否</v>
      </c>
      <c r="G293" s="295" t="str">
        <f t="shared" si="14"/>
        <v>项</v>
      </c>
      <c r="H293" s="296"/>
    </row>
    <row r="294" s="160" customFormat="1" ht="36" hidden="1" customHeight="1" spans="1:8">
      <c r="A294" s="321">
        <v>2040350</v>
      </c>
      <c r="B294" s="481" t="s">
        <v>126</v>
      </c>
      <c r="C294" s="345">
        <f>VLOOKUP(A294,'[3]02'!A:E,5,0)</f>
        <v>0</v>
      </c>
      <c r="D294" s="345"/>
      <c r="E294" s="480">
        <f t="shared" si="12"/>
        <v>0</v>
      </c>
      <c r="F294" s="476" t="str">
        <f t="shared" si="13"/>
        <v>否</v>
      </c>
      <c r="G294" s="295" t="str">
        <f t="shared" si="14"/>
        <v>项</v>
      </c>
      <c r="H294" s="296"/>
    </row>
    <row r="295" s="160" customFormat="1" ht="36" hidden="1" customHeight="1" spans="1:8">
      <c r="A295" s="321">
        <v>2040399</v>
      </c>
      <c r="B295" s="481" t="s">
        <v>279</v>
      </c>
      <c r="C295" s="345">
        <f>VLOOKUP(A295,'[3]02'!A:E,5,0)</f>
        <v>0</v>
      </c>
      <c r="D295" s="345"/>
      <c r="E295" s="480">
        <f t="shared" si="12"/>
        <v>0</v>
      </c>
      <c r="F295" s="476" t="str">
        <f t="shared" si="13"/>
        <v>否</v>
      </c>
      <c r="G295" s="295" t="str">
        <f t="shared" si="14"/>
        <v>项</v>
      </c>
      <c r="H295" s="296"/>
    </row>
    <row r="296" s="295" customFormat="1" ht="36" customHeight="1" spans="1:8">
      <c r="A296" s="321">
        <v>20404</v>
      </c>
      <c r="B296" s="478" t="s">
        <v>280</v>
      </c>
      <c r="C296" s="479">
        <f>SUM(C297:C303)</f>
        <v>9</v>
      </c>
      <c r="D296" s="479">
        <f>SUM(D297:D303)</f>
        <v>35</v>
      </c>
      <c r="E296" s="480">
        <f t="shared" si="12"/>
        <v>2.889</v>
      </c>
      <c r="F296" s="476" t="str">
        <f t="shared" si="13"/>
        <v>是</v>
      </c>
      <c r="G296" s="295" t="str">
        <f t="shared" si="14"/>
        <v>款</v>
      </c>
      <c r="H296" s="296"/>
    </row>
    <row r="297" s="160" customFormat="1" ht="36" hidden="1" customHeight="1" spans="1:8">
      <c r="A297" s="321">
        <v>2040401</v>
      </c>
      <c r="B297" s="481" t="s">
        <v>117</v>
      </c>
      <c r="C297" s="345">
        <f>VLOOKUP(A297,'[3]02'!A:E,5,0)</f>
        <v>0</v>
      </c>
      <c r="D297" s="345"/>
      <c r="E297" s="480">
        <f t="shared" si="12"/>
        <v>0</v>
      </c>
      <c r="F297" s="476" t="str">
        <f t="shared" si="13"/>
        <v>否</v>
      </c>
      <c r="G297" s="295" t="str">
        <f t="shared" si="14"/>
        <v>项</v>
      </c>
      <c r="H297" s="296"/>
    </row>
    <row r="298" s="160" customFormat="1" ht="36" hidden="1" customHeight="1" spans="1:8">
      <c r="A298" s="321">
        <v>2040402</v>
      </c>
      <c r="B298" s="481" t="s">
        <v>118</v>
      </c>
      <c r="C298" s="345">
        <f>VLOOKUP(A298,'[3]02'!A:E,5,0)</f>
        <v>0</v>
      </c>
      <c r="D298" s="345"/>
      <c r="E298" s="480">
        <f t="shared" si="12"/>
        <v>0</v>
      </c>
      <c r="F298" s="476" t="str">
        <f t="shared" si="13"/>
        <v>否</v>
      </c>
      <c r="G298" s="295" t="str">
        <f t="shared" si="14"/>
        <v>项</v>
      </c>
      <c r="H298" s="296"/>
    </row>
    <row r="299" s="160" customFormat="1" ht="36" hidden="1" customHeight="1" spans="1:8">
      <c r="A299" s="321">
        <v>2040403</v>
      </c>
      <c r="B299" s="481" t="s">
        <v>119</v>
      </c>
      <c r="C299" s="345">
        <f>VLOOKUP(A299,'[3]02'!A:E,5,0)</f>
        <v>0</v>
      </c>
      <c r="D299" s="345"/>
      <c r="E299" s="480">
        <f t="shared" si="12"/>
        <v>0</v>
      </c>
      <c r="F299" s="476" t="str">
        <f t="shared" si="13"/>
        <v>否</v>
      </c>
      <c r="G299" s="295" t="str">
        <f t="shared" si="14"/>
        <v>项</v>
      </c>
      <c r="H299" s="296"/>
    </row>
    <row r="300" s="160" customFormat="1" ht="36" hidden="1" customHeight="1" spans="1:8">
      <c r="A300" s="321">
        <v>2040409</v>
      </c>
      <c r="B300" s="481" t="s">
        <v>281</v>
      </c>
      <c r="C300" s="345">
        <f>VLOOKUP(A300,'[3]02'!A:E,5,0)</f>
        <v>0</v>
      </c>
      <c r="D300" s="345"/>
      <c r="E300" s="480">
        <f t="shared" si="12"/>
        <v>0</v>
      </c>
      <c r="F300" s="476" t="str">
        <f t="shared" si="13"/>
        <v>否</v>
      </c>
      <c r="G300" s="295" t="str">
        <f t="shared" si="14"/>
        <v>项</v>
      </c>
      <c r="H300" s="296"/>
    </row>
    <row r="301" s="160" customFormat="1" ht="36" hidden="1" customHeight="1" spans="1:8">
      <c r="A301" s="321">
        <v>2040410</v>
      </c>
      <c r="B301" s="481" t="s">
        <v>282</v>
      </c>
      <c r="C301" s="345">
        <f>VLOOKUP(A301,'[3]02'!A:E,5,0)</f>
        <v>0</v>
      </c>
      <c r="D301" s="345"/>
      <c r="E301" s="480">
        <f t="shared" si="12"/>
        <v>0</v>
      </c>
      <c r="F301" s="476" t="str">
        <f t="shared" si="13"/>
        <v>否</v>
      </c>
      <c r="G301" s="295" t="str">
        <f t="shared" si="14"/>
        <v>项</v>
      </c>
      <c r="H301" s="296"/>
    </row>
    <row r="302" s="160" customFormat="1" ht="36" hidden="1" customHeight="1" spans="1:8">
      <c r="A302" s="321">
        <v>2040450</v>
      </c>
      <c r="B302" s="481" t="s">
        <v>126</v>
      </c>
      <c r="C302" s="345">
        <f>VLOOKUP(A302,'[3]02'!A:E,5,0)</f>
        <v>0</v>
      </c>
      <c r="D302" s="345"/>
      <c r="E302" s="480">
        <f t="shared" si="12"/>
        <v>0</v>
      </c>
      <c r="F302" s="476" t="str">
        <f t="shared" si="13"/>
        <v>否</v>
      </c>
      <c r="G302" s="295" t="str">
        <f t="shared" si="14"/>
        <v>项</v>
      </c>
      <c r="H302" s="296"/>
    </row>
    <row r="303" s="162" customFormat="1" ht="36" customHeight="1" spans="1:8">
      <c r="A303" s="321">
        <v>2040499</v>
      </c>
      <c r="B303" s="481" t="s">
        <v>283</v>
      </c>
      <c r="C303" s="345">
        <f>VLOOKUP(A303,'[3]02'!A:E,5,0)</f>
        <v>9</v>
      </c>
      <c r="D303" s="345">
        <f>VLOOKUP(A303,[4]Sheet1!$A:$D,4,0)</f>
        <v>35</v>
      </c>
      <c r="E303" s="480">
        <f t="shared" si="12"/>
        <v>2.889</v>
      </c>
      <c r="F303" s="476" t="str">
        <f t="shared" si="13"/>
        <v>是</v>
      </c>
      <c r="G303" s="295" t="str">
        <f t="shared" si="14"/>
        <v>项</v>
      </c>
      <c r="H303" s="296"/>
    </row>
    <row r="304" s="295" customFormat="1" ht="36" customHeight="1" spans="1:8">
      <c r="A304" s="321">
        <v>20405</v>
      </c>
      <c r="B304" s="478" t="s">
        <v>284</v>
      </c>
      <c r="C304" s="479">
        <f>SUM(C305:C312)</f>
        <v>6</v>
      </c>
      <c r="D304" s="479">
        <f>SUM(D305:D312)</f>
        <v>30</v>
      </c>
      <c r="E304" s="480">
        <f t="shared" si="12"/>
        <v>4</v>
      </c>
      <c r="F304" s="476" t="str">
        <f t="shared" si="13"/>
        <v>是</v>
      </c>
      <c r="G304" s="295" t="str">
        <f t="shared" si="14"/>
        <v>款</v>
      </c>
      <c r="H304" s="296"/>
    </row>
    <row r="305" s="160" customFormat="1" ht="36" hidden="1" customHeight="1" spans="1:8">
      <c r="A305" s="321">
        <v>2040501</v>
      </c>
      <c r="B305" s="481" t="s">
        <v>117</v>
      </c>
      <c r="C305" s="345">
        <f>VLOOKUP(A305,'[3]02'!A:E,5,0)</f>
        <v>0</v>
      </c>
      <c r="D305" s="345"/>
      <c r="E305" s="480">
        <f t="shared" si="12"/>
        <v>0</v>
      </c>
      <c r="F305" s="476" t="str">
        <f t="shared" si="13"/>
        <v>否</v>
      </c>
      <c r="G305" s="295" t="str">
        <f t="shared" si="14"/>
        <v>项</v>
      </c>
      <c r="H305" s="296"/>
    </row>
    <row r="306" s="160" customFormat="1" ht="36" hidden="1" customHeight="1" spans="1:8">
      <c r="A306" s="321">
        <v>2040502</v>
      </c>
      <c r="B306" s="481" t="s">
        <v>118</v>
      </c>
      <c r="C306" s="345">
        <f>VLOOKUP(A306,'[3]02'!A:E,5,0)</f>
        <v>0</v>
      </c>
      <c r="D306" s="345"/>
      <c r="E306" s="480">
        <f t="shared" si="12"/>
        <v>0</v>
      </c>
      <c r="F306" s="476" t="str">
        <f t="shared" si="13"/>
        <v>否</v>
      </c>
      <c r="G306" s="295" t="str">
        <f t="shared" si="14"/>
        <v>项</v>
      </c>
      <c r="H306" s="296"/>
    </row>
    <row r="307" s="160" customFormat="1" ht="36" hidden="1" customHeight="1" spans="1:8">
      <c r="A307" s="321">
        <v>2040503</v>
      </c>
      <c r="B307" s="481" t="s">
        <v>119</v>
      </c>
      <c r="C307" s="345">
        <f>VLOOKUP(A307,'[3]02'!A:E,5,0)</f>
        <v>0</v>
      </c>
      <c r="D307" s="345"/>
      <c r="E307" s="480">
        <f t="shared" si="12"/>
        <v>0</v>
      </c>
      <c r="F307" s="476" t="str">
        <f t="shared" si="13"/>
        <v>否</v>
      </c>
      <c r="G307" s="295" t="str">
        <f t="shared" si="14"/>
        <v>项</v>
      </c>
      <c r="H307" s="296"/>
    </row>
    <row r="308" s="162" customFormat="1" ht="36" customHeight="1" spans="1:8">
      <c r="A308" s="321">
        <v>2040504</v>
      </c>
      <c r="B308" s="481" t="s">
        <v>285</v>
      </c>
      <c r="C308" s="345">
        <f>VLOOKUP(A308,'[3]02'!A:E,5,0)</f>
        <v>0</v>
      </c>
      <c r="D308" s="345">
        <f>VLOOKUP(A308,[4]Sheet1!$A:$D,4,0)</f>
        <v>30</v>
      </c>
      <c r="E308" s="480">
        <f t="shared" si="12"/>
        <v>0</v>
      </c>
      <c r="F308" s="476" t="str">
        <f t="shared" si="13"/>
        <v>是</v>
      </c>
      <c r="G308" s="295" t="str">
        <f t="shared" si="14"/>
        <v>项</v>
      </c>
      <c r="H308" s="296"/>
    </row>
    <row r="309" s="160" customFormat="1" ht="36" hidden="1" customHeight="1" spans="1:8">
      <c r="A309" s="321">
        <v>2040505</v>
      </c>
      <c r="B309" s="481" t="s">
        <v>286</v>
      </c>
      <c r="C309" s="345">
        <f>VLOOKUP(A309,'[3]02'!A:E,5,0)</f>
        <v>0</v>
      </c>
      <c r="D309" s="345"/>
      <c r="E309" s="480">
        <f t="shared" si="12"/>
        <v>0</v>
      </c>
      <c r="F309" s="476" t="str">
        <f t="shared" si="13"/>
        <v>否</v>
      </c>
      <c r="G309" s="295" t="str">
        <f t="shared" si="14"/>
        <v>项</v>
      </c>
      <c r="H309" s="296"/>
    </row>
    <row r="310" s="160" customFormat="1" ht="36" hidden="1" customHeight="1" spans="1:8">
      <c r="A310" s="321">
        <v>2040506</v>
      </c>
      <c r="B310" s="481" t="s">
        <v>287</v>
      </c>
      <c r="C310" s="345">
        <f>VLOOKUP(A310,'[3]02'!A:E,5,0)</f>
        <v>0</v>
      </c>
      <c r="D310" s="345"/>
      <c r="E310" s="480">
        <f t="shared" si="12"/>
        <v>0</v>
      </c>
      <c r="F310" s="476" t="str">
        <f t="shared" si="13"/>
        <v>否</v>
      </c>
      <c r="G310" s="295" t="str">
        <f t="shared" si="14"/>
        <v>项</v>
      </c>
      <c r="H310" s="296"/>
    </row>
    <row r="311" s="160" customFormat="1" ht="36" hidden="1" customHeight="1" spans="1:8">
      <c r="A311" s="321">
        <v>2040550</v>
      </c>
      <c r="B311" s="481" t="s">
        <v>126</v>
      </c>
      <c r="C311" s="345">
        <f>VLOOKUP(A311,'[3]02'!A:E,5,0)</f>
        <v>0</v>
      </c>
      <c r="D311" s="345"/>
      <c r="E311" s="480">
        <f t="shared" si="12"/>
        <v>0</v>
      </c>
      <c r="F311" s="476" t="str">
        <f t="shared" si="13"/>
        <v>否</v>
      </c>
      <c r="G311" s="295" t="str">
        <f t="shared" si="14"/>
        <v>项</v>
      </c>
      <c r="H311" s="296"/>
    </row>
    <row r="312" s="162" customFormat="1" ht="36" customHeight="1" spans="1:8">
      <c r="A312" s="321">
        <v>2040599</v>
      </c>
      <c r="B312" s="481" t="s">
        <v>288</v>
      </c>
      <c r="C312" s="345">
        <f>VLOOKUP(A312,'[3]02'!A:E,5,0)</f>
        <v>6</v>
      </c>
      <c r="D312" s="345"/>
      <c r="E312" s="480">
        <f t="shared" si="12"/>
        <v>-1</v>
      </c>
      <c r="F312" s="476" t="str">
        <f t="shared" si="13"/>
        <v>是</v>
      </c>
      <c r="G312" s="295" t="str">
        <f t="shared" si="14"/>
        <v>项</v>
      </c>
      <c r="H312" s="296"/>
    </row>
    <row r="313" s="295" customFormat="1" ht="36" customHeight="1" spans="1:8">
      <c r="A313" s="321">
        <v>20406</v>
      </c>
      <c r="B313" s="478" t="s">
        <v>289</v>
      </c>
      <c r="C313" s="479">
        <f>SUM(C314:C326)</f>
        <v>792</v>
      </c>
      <c r="D313" s="479">
        <f>SUM(D314:D326)</f>
        <v>776</v>
      </c>
      <c r="E313" s="480">
        <f t="shared" si="12"/>
        <v>-0.02</v>
      </c>
      <c r="F313" s="476" t="str">
        <f t="shared" si="13"/>
        <v>是</v>
      </c>
      <c r="G313" s="295" t="str">
        <f t="shared" si="14"/>
        <v>款</v>
      </c>
      <c r="H313" s="296"/>
    </row>
    <row r="314" s="162" customFormat="1" ht="36" customHeight="1" spans="1:8">
      <c r="A314" s="321">
        <v>2040601</v>
      </c>
      <c r="B314" s="481" t="s">
        <v>117</v>
      </c>
      <c r="C314" s="345">
        <f>VLOOKUP(A314,'[3]02'!A:E,5,0)</f>
        <v>751</v>
      </c>
      <c r="D314" s="345">
        <f>VLOOKUP(A314,[4]Sheet1!$A:$D,4,0)</f>
        <v>708</v>
      </c>
      <c r="E314" s="480">
        <f t="shared" si="12"/>
        <v>-0.057</v>
      </c>
      <c r="F314" s="476" t="str">
        <f t="shared" si="13"/>
        <v>是</v>
      </c>
      <c r="G314" s="295" t="str">
        <f t="shared" si="14"/>
        <v>项</v>
      </c>
      <c r="H314" s="296"/>
    </row>
    <row r="315" s="160" customFormat="1" ht="36" hidden="1" customHeight="1" spans="1:8">
      <c r="A315" s="321">
        <v>2040602</v>
      </c>
      <c r="B315" s="481" t="s">
        <v>118</v>
      </c>
      <c r="C315" s="345">
        <f>VLOOKUP(A315,'[3]02'!A:E,5,0)</f>
        <v>0</v>
      </c>
      <c r="D315" s="345"/>
      <c r="E315" s="480">
        <f t="shared" si="12"/>
        <v>0</v>
      </c>
      <c r="F315" s="476" t="str">
        <f t="shared" si="13"/>
        <v>否</v>
      </c>
      <c r="G315" s="295" t="str">
        <f t="shared" si="14"/>
        <v>项</v>
      </c>
      <c r="H315" s="296"/>
    </row>
    <row r="316" s="160" customFormat="1" ht="36" hidden="1" customHeight="1" spans="1:8">
      <c r="A316" s="321">
        <v>2040603</v>
      </c>
      <c r="B316" s="481" t="s">
        <v>119</v>
      </c>
      <c r="C316" s="345">
        <f>VLOOKUP(A316,'[3]02'!A:E,5,0)</f>
        <v>0</v>
      </c>
      <c r="D316" s="345"/>
      <c r="E316" s="480">
        <f t="shared" si="12"/>
        <v>0</v>
      </c>
      <c r="F316" s="476" t="str">
        <f t="shared" si="13"/>
        <v>否</v>
      </c>
      <c r="G316" s="295" t="str">
        <f t="shared" si="14"/>
        <v>项</v>
      </c>
      <c r="H316" s="296"/>
    </row>
    <row r="317" s="162" customFormat="1" ht="36" customHeight="1" spans="1:8">
      <c r="A317" s="321">
        <v>2040604</v>
      </c>
      <c r="B317" s="481" t="s">
        <v>290</v>
      </c>
      <c r="C317" s="345">
        <f>VLOOKUP(A317,'[3]02'!A:E,5,0)</f>
        <v>25</v>
      </c>
      <c r="D317" s="345">
        <f>VLOOKUP(A317,[4]Sheet1!$A:$D,4,0)</f>
        <v>16</v>
      </c>
      <c r="E317" s="480">
        <f t="shared" si="12"/>
        <v>-0.36</v>
      </c>
      <c r="F317" s="476" t="str">
        <f t="shared" si="13"/>
        <v>是</v>
      </c>
      <c r="G317" s="295" t="str">
        <f t="shared" si="14"/>
        <v>项</v>
      </c>
      <c r="H317" s="296"/>
    </row>
    <row r="318" s="162" customFormat="1" ht="36" customHeight="1" spans="1:8">
      <c r="A318" s="321">
        <v>2040605</v>
      </c>
      <c r="B318" s="481" t="s">
        <v>291</v>
      </c>
      <c r="C318" s="345">
        <f>VLOOKUP(A318,'[3]02'!A:E,5,0)</f>
        <v>5</v>
      </c>
      <c r="D318" s="345">
        <f>VLOOKUP(A318,[4]Sheet1!$A:$D,4,0)</f>
        <v>5</v>
      </c>
      <c r="E318" s="480">
        <f t="shared" si="12"/>
        <v>0</v>
      </c>
      <c r="F318" s="476" t="str">
        <f t="shared" si="13"/>
        <v>是</v>
      </c>
      <c r="G318" s="295" t="str">
        <f t="shared" si="14"/>
        <v>项</v>
      </c>
      <c r="H318" s="296"/>
    </row>
    <row r="319" s="160" customFormat="1" ht="36" hidden="1" customHeight="1" spans="1:8">
      <c r="A319" s="321">
        <v>2040606</v>
      </c>
      <c r="B319" s="481" t="s">
        <v>292</v>
      </c>
      <c r="C319" s="345">
        <f>VLOOKUP(A319,'[3]02'!A:E,5,0)</f>
        <v>0</v>
      </c>
      <c r="D319" s="345"/>
      <c r="E319" s="480">
        <f t="shared" si="12"/>
        <v>0</v>
      </c>
      <c r="F319" s="476" t="str">
        <f t="shared" si="13"/>
        <v>否</v>
      </c>
      <c r="G319" s="295" t="str">
        <f t="shared" si="14"/>
        <v>项</v>
      </c>
      <c r="H319" s="296"/>
    </row>
    <row r="320" s="162" customFormat="1" ht="36" customHeight="1" spans="1:8">
      <c r="A320" s="321">
        <v>2040607</v>
      </c>
      <c r="B320" s="481" t="s">
        <v>293</v>
      </c>
      <c r="C320" s="345">
        <f>VLOOKUP(A320,'[3]02'!A:E,5,0)</f>
        <v>0</v>
      </c>
      <c r="D320" s="345">
        <f>VLOOKUP(A320,[4]Sheet1!$A:$D,4,0)</f>
        <v>45</v>
      </c>
      <c r="E320" s="480">
        <f t="shared" si="12"/>
        <v>0</v>
      </c>
      <c r="F320" s="476" t="str">
        <f t="shared" si="13"/>
        <v>是</v>
      </c>
      <c r="G320" s="295" t="str">
        <f t="shared" si="14"/>
        <v>项</v>
      </c>
      <c r="H320" s="296"/>
    </row>
    <row r="321" s="160" customFormat="1" ht="36" hidden="1" customHeight="1" spans="1:8">
      <c r="A321" s="321">
        <v>2040608</v>
      </c>
      <c r="B321" s="481" t="s">
        <v>294</v>
      </c>
      <c r="C321" s="345">
        <f>VLOOKUP(A321,'[3]02'!A:E,5,0)</f>
        <v>0</v>
      </c>
      <c r="D321" s="345"/>
      <c r="E321" s="480">
        <f t="shared" si="12"/>
        <v>0</v>
      </c>
      <c r="F321" s="476" t="str">
        <f t="shared" si="13"/>
        <v>否</v>
      </c>
      <c r="G321" s="295" t="str">
        <f t="shared" si="14"/>
        <v>项</v>
      </c>
      <c r="H321" s="296"/>
    </row>
    <row r="322" s="162" customFormat="1" ht="36" customHeight="1" spans="1:8">
      <c r="A322" s="321">
        <v>2040610</v>
      </c>
      <c r="B322" s="481" t="s">
        <v>295</v>
      </c>
      <c r="C322" s="345">
        <f>VLOOKUP(A322,'[3]02'!A:E,5,0)</f>
        <v>8</v>
      </c>
      <c r="D322" s="345"/>
      <c r="E322" s="480">
        <f t="shared" si="12"/>
        <v>-1</v>
      </c>
      <c r="F322" s="476" t="str">
        <f t="shared" si="13"/>
        <v>是</v>
      </c>
      <c r="G322" s="295" t="str">
        <f t="shared" si="14"/>
        <v>项</v>
      </c>
      <c r="H322" s="296"/>
    </row>
    <row r="323" s="162" customFormat="1" ht="36" customHeight="1" spans="1:8">
      <c r="A323" s="321">
        <v>2040612</v>
      </c>
      <c r="B323" s="481" t="s">
        <v>296</v>
      </c>
      <c r="C323" s="345">
        <f>VLOOKUP(A323,'[3]02'!A:E,5,0)</f>
        <v>3</v>
      </c>
      <c r="D323" s="345"/>
      <c r="E323" s="480">
        <f t="shared" si="12"/>
        <v>-1</v>
      </c>
      <c r="F323" s="476" t="str">
        <f t="shared" si="13"/>
        <v>是</v>
      </c>
      <c r="G323" s="295" t="str">
        <f t="shared" si="14"/>
        <v>项</v>
      </c>
      <c r="H323" s="296"/>
    </row>
    <row r="324" s="160" customFormat="1" ht="36" hidden="1" customHeight="1" spans="1:8">
      <c r="A324" s="321">
        <v>2040613</v>
      </c>
      <c r="B324" s="481" t="s">
        <v>157</v>
      </c>
      <c r="C324" s="345">
        <f>VLOOKUP(A324,'[3]02'!A:E,5,0)</f>
        <v>0</v>
      </c>
      <c r="D324" s="345"/>
      <c r="E324" s="480">
        <f t="shared" ref="E324:E387" si="15">IF(C324&lt;0,"",IFERROR(D324/C324-1,0))</f>
        <v>0</v>
      </c>
      <c r="F324" s="476" t="str">
        <f t="shared" ref="F324:F387" si="16">IF(LEN(A324)=3,"是",IF(B324&lt;&gt;"",IF(SUM(C324:D324)&lt;&gt;0,"是","否"),"是"))</f>
        <v>否</v>
      </c>
      <c r="G324" s="295" t="str">
        <f t="shared" ref="G324:G387" si="17">IF(LEN(A324)=3,"类",IF(LEN(A324)=5,"款","项"))</f>
        <v>项</v>
      </c>
      <c r="H324" s="296"/>
    </row>
    <row r="325" s="160" customFormat="1" ht="36" hidden="1" customHeight="1" spans="1:8">
      <c r="A325" s="321">
        <v>2040650</v>
      </c>
      <c r="B325" s="481" t="s">
        <v>126</v>
      </c>
      <c r="C325" s="345">
        <f>VLOOKUP(A325,'[3]02'!A:E,5,0)</f>
        <v>0</v>
      </c>
      <c r="D325" s="345"/>
      <c r="E325" s="480">
        <f t="shared" si="15"/>
        <v>0</v>
      </c>
      <c r="F325" s="476" t="str">
        <f t="shared" si="16"/>
        <v>否</v>
      </c>
      <c r="G325" s="295" t="str">
        <f t="shared" si="17"/>
        <v>项</v>
      </c>
      <c r="H325" s="296"/>
    </row>
    <row r="326" s="162" customFormat="1" ht="36" customHeight="1" spans="1:8">
      <c r="A326" s="321">
        <v>2040699</v>
      </c>
      <c r="B326" s="481" t="s">
        <v>297</v>
      </c>
      <c r="C326" s="345">
        <f>VLOOKUP(A326,'[3]02'!A:E,5,0)</f>
        <v>0</v>
      </c>
      <c r="D326" s="345">
        <f>VLOOKUP(A326,[4]Sheet1!$A:$D,4,0)</f>
        <v>2</v>
      </c>
      <c r="E326" s="480">
        <f t="shared" si="15"/>
        <v>0</v>
      </c>
      <c r="F326" s="476" t="str">
        <f t="shared" si="16"/>
        <v>是</v>
      </c>
      <c r="G326" s="295" t="str">
        <f t="shared" si="17"/>
        <v>项</v>
      </c>
      <c r="H326" s="296"/>
    </row>
    <row r="327" s="296" customFormat="1" ht="36" hidden="1" customHeight="1" spans="1:7">
      <c r="A327" s="321">
        <v>20407</v>
      </c>
      <c r="B327" s="478" t="s">
        <v>298</v>
      </c>
      <c r="C327" s="479">
        <f>SUM(C328:C336)</f>
        <v>0</v>
      </c>
      <c r="D327" s="479">
        <f>SUM(D328:D336)</f>
        <v>0</v>
      </c>
      <c r="E327" s="480">
        <f t="shared" si="15"/>
        <v>0</v>
      </c>
      <c r="F327" s="476" t="str">
        <f t="shared" si="16"/>
        <v>否</v>
      </c>
      <c r="G327" s="295" t="str">
        <f t="shared" si="17"/>
        <v>款</v>
      </c>
    </row>
    <row r="328" s="160" customFormat="1" ht="36" hidden="1" customHeight="1" spans="1:8">
      <c r="A328" s="321">
        <v>2040701</v>
      </c>
      <c r="B328" s="481" t="s">
        <v>117</v>
      </c>
      <c r="C328" s="345">
        <f>VLOOKUP(A328,'[3]02'!A:E,5,0)</f>
        <v>0</v>
      </c>
      <c r="D328" s="345"/>
      <c r="E328" s="480">
        <f t="shared" si="15"/>
        <v>0</v>
      </c>
      <c r="F328" s="476" t="str">
        <f t="shared" si="16"/>
        <v>否</v>
      </c>
      <c r="G328" s="295" t="str">
        <f t="shared" si="17"/>
        <v>项</v>
      </c>
      <c r="H328" s="296"/>
    </row>
    <row r="329" s="160" customFormat="1" ht="36" hidden="1" customHeight="1" spans="1:8">
      <c r="A329" s="321">
        <v>2040702</v>
      </c>
      <c r="B329" s="481" t="s">
        <v>118</v>
      </c>
      <c r="C329" s="345">
        <f>VLOOKUP(A329,'[3]02'!A:E,5,0)</f>
        <v>0</v>
      </c>
      <c r="D329" s="345"/>
      <c r="E329" s="480">
        <f t="shared" si="15"/>
        <v>0</v>
      </c>
      <c r="F329" s="476" t="str">
        <f t="shared" si="16"/>
        <v>否</v>
      </c>
      <c r="G329" s="295" t="str">
        <f t="shared" si="17"/>
        <v>项</v>
      </c>
      <c r="H329" s="296"/>
    </row>
    <row r="330" s="160" customFormat="1" ht="36" hidden="1" customHeight="1" spans="1:8">
      <c r="A330" s="321">
        <v>2040703</v>
      </c>
      <c r="B330" s="481" t="s">
        <v>119</v>
      </c>
      <c r="C330" s="345">
        <f>VLOOKUP(A330,'[3]02'!A:E,5,0)</f>
        <v>0</v>
      </c>
      <c r="D330" s="345"/>
      <c r="E330" s="480">
        <f t="shared" si="15"/>
        <v>0</v>
      </c>
      <c r="F330" s="476" t="str">
        <f t="shared" si="16"/>
        <v>否</v>
      </c>
      <c r="G330" s="295" t="str">
        <f t="shared" si="17"/>
        <v>项</v>
      </c>
      <c r="H330" s="296"/>
    </row>
    <row r="331" s="160" customFormat="1" ht="36" hidden="1" customHeight="1" spans="1:8">
      <c r="A331" s="321">
        <v>2040704</v>
      </c>
      <c r="B331" s="481" t="s">
        <v>299</v>
      </c>
      <c r="C331" s="345">
        <f>VLOOKUP(A331,'[3]02'!A:E,5,0)</f>
        <v>0</v>
      </c>
      <c r="D331" s="345"/>
      <c r="E331" s="480">
        <f t="shared" si="15"/>
        <v>0</v>
      </c>
      <c r="F331" s="476" t="str">
        <f t="shared" si="16"/>
        <v>否</v>
      </c>
      <c r="G331" s="295" t="str">
        <f t="shared" si="17"/>
        <v>项</v>
      </c>
      <c r="H331" s="296"/>
    </row>
    <row r="332" s="160" customFormat="1" ht="36" hidden="1" customHeight="1" spans="1:8">
      <c r="A332" s="321">
        <v>2040705</v>
      </c>
      <c r="B332" s="481" t="s">
        <v>300</v>
      </c>
      <c r="C332" s="345">
        <f>VLOOKUP(A332,'[3]02'!A:E,5,0)</f>
        <v>0</v>
      </c>
      <c r="D332" s="345"/>
      <c r="E332" s="480">
        <f t="shared" si="15"/>
        <v>0</v>
      </c>
      <c r="F332" s="476" t="str">
        <f t="shared" si="16"/>
        <v>否</v>
      </c>
      <c r="G332" s="295" t="str">
        <f t="shared" si="17"/>
        <v>项</v>
      </c>
      <c r="H332" s="296"/>
    </row>
    <row r="333" s="160" customFormat="1" ht="36" hidden="1" customHeight="1" spans="1:8">
      <c r="A333" s="321">
        <v>2040706</v>
      </c>
      <c r="B333" s="481" t="s">
        <v>301</v>
      </c>
      <c r="C333" s="345">
        <f>VLOOKUP(A333,'[3]02'!A:E,5,0)</f>
        <v>0</v>
      </c>
      <c r="D333" s="345"/>
      <c r="E333" s="480">
        <f t="shared" si="15"/>
        <v>0</v>
      </c>
      <c r="F333" s="476" t="str">
        <f t="shared" si="16"/>
        <v>否</v>
      </c>
      <c r="G333" s="295" t="str">
        <f t="shared" si="17"/>
        <v>项</v>
      </c>
      <c r="H333" s="296"/>
    </row>
    <row r="334" s="160" customFormat="1" ht="36" hidden="1" customHeight="1" spans="1:8">
      <c r="A334" s="321">
        <v>2040707</v>
      </c>
      <c r="B334" s="481" t="s">
        <v>157</v>
      </c>
      <c r="C334" s="345">
        <f>VLOOKUP(A334,'[3]02'!A:E,5,0)</f>
        <v>0</v>
      </c>
      <c r="D334" s="345"/>
      <c r="E334" s="480">
        <f t="shared" si="15"/>
        <v>0</v>
      </c>
      <c r="F334" s="476" t="str">
        <f t="shared" si="16"/>
        <v>否</v>
      </c>
      <c r="G334" s="295" t="str">
        <f t="shared" si="17"/>
        <v>项</v>
      </c>
      <c r="H334" s="296"/>
    </row>
    <row r="335" s="160" customFormat="1" ht="36" hidden="1" customHeight="1" spans="1:8">
      <c r="A335" s="321">
        <v>2040750</v>
      </c>
      <c r="B335" s="481" t="s">
        <v>126</v>
      </c>
      <c r="C335" s="345">
        <f>VLOOKUP(A335,'[3]02'!A:E,5,0)</f>
        <v>0</v>
      </c>
      <c r="D335" s="345"/>
      <c r="E335" s="480">
        <f t="shared" si="15"/>
        <v>0</v>
      </c>
      <c r="F335" s="476" t="str">
        <f t="shared" si="16"/>
        <v>否</v>
      </c>
      <c r="G335" s="295" t="str">
        <f t="shared" si="17"/>
        <v>项</v>
      </c>
      <c r="H335" s="296"/>
    </row>
    <row r="336" s="160" customFormat="1" ht="36" hidden="1" customHeight="1" spans="1:8">
      <c r="A336" s="321">
        <v>2040799</v>
      </c>
      <c r="B336" s="481" t="s">
        <v>302</v>
      </c>
      <c r="C336" s="345">
        <f>VLOOKUP(A336,'[3]02'!A:E,5,0)</f>
        <v>0</v>
      </c>
      <c r="D336" s="345"/>
      <c r="E336" s="480">
        <f t="shared" si="15"/>
        <v>0</v>
      </c>
      <c r="F336" s="476" t="str">
        <f t="shared" si="16"/>
        <v>否</v>
      </c>
      <c r="G336" s="295" t="str">
        <f t="shared" si="17"/>
        <v>项</v>
      </c>
      <c r="H336" s="296"/>
    </row>
    <row r="337" s="296" customFormat="1" ht="36" hidden="1" customHeight="1" spans="1:7">
      <c r="A337" s="321">
        <v>20408</v>
      </c>
      <c r="B337" s="478" t="s">
        <v>303</v>
      </c>
      <c r="C337" s="479">
        <f>SUM(C338:C346)</f>
        <v>0</v>
      </c>
      <c r="D337" s="479">
        <f>SUM(D338:D346)</f>
        <v>0</v>
      </c>
      <c r="E337" s="480">
        <f t="shared" si="15"/>
        <v>0</v>
      </c>
      <c r="F337" s="476" t="str">
        <f t="shared" si="16"/>
        <v>否</v>
      </c>
      <c r="G337" s="295" t="str">
        <f t="shared" si="17"/>
        <v>款</v>
      </c>
    </row>
    <row r="338" s="160" customFormat="1" ht="36" hidden="1" customHeight="1" spans="1:8">
      <c r="A338" s="321">
        <v>2040801</v>
      </c>
      <c r="B338" s="481" t="s">
        <v>117</v>
      </c>
      <c r="C338" s="345">
        <f>VLOOKUP(A338,'[3]02'!A:E,5,0)</f>
        <v>0</v>
      </c>
      <c r="D338" s="345"/>
      <c r="E338" s="480">
        <f t="shared" si="15"/>
        <v>0</v>
      </c>
      <c r="F338" s="476" t="str">
        <f t="shared" si="16"/>
        <v>否</v>
      </c>
      <c r="G338" s="295" t="str">
        <f t="shared" si="17"/>
        <v>项</v>
      </c>
      <c r="H338" s="296"/>
    </row>
    <row r="339" s="160" customFormat="1" ht="36" hidden="1" customHeight="1" spans="1:8">
      <c r="A339" s="321">
        <v>2040802</v>
      </c>
      <c r="B339" s="481" t="s">
        <v>118</v>
      </c>
      <c r="C339" s="345">
        <f>VLOOKUP(A339,'[3]02'!A:E,5,0)</f>
        <v>0</v>
      </c>
      <c r="D339" s="345"/>
      <c r="E339" s="480">
        <f t="shared" si="15"/>
        <v>0</v>
      </c>
      <c r="F339" s="476" t="str">
        <f t="shared" si="16"/>
        <v>否</v>
      </c>
      <c r="G339" s="295" t="str">
        <f t="shared" si="17"/>
        <v>项</v>
      </c>
      <c r="H339" s="296"/>
    </row>
    <row r="340" s="160" customFormat="1" ht="36" hidden="1" customHeight="1" spans="1:8">
      <c r="A340" s="321">
        <v>2040803</v>
      </c>
      <c r="B340" s="481" t="s">
        <v>119</v>
      </c>
      <c r="C340" s="345">
        <f>VLOOKUP(A340,'[3]02'!A:E,5,0)</f>
        <v>0</v>
      </c>
      <c r="D340" s="345"/>
      <c r="E340" s="480">
        <f t="shared" si="15"/>
        <v>0</v>
      </c>
      <c r="F340" s="476" t="str">
        <f t="shared" si="16"/>
        <v>否</v>
      </c>
      <c r="G340" s="295" t="str">
        <f t="shared" si="17"/>
        <v>项</v>
      </c>
      <c r="H340" s="296"/>
    </row>
    <row r="341" s="160" customFormat="1" ht="36" hidden="1" customHeight="1" spans="1:8">
      <c r="A341" s="321">
        <v>2040804</v>
      </c>
      <c r="B341" s="481" t="s">
        <v>304</v>
      </c>
      <c r="C341" s="345">
        <f>VLOOKUP(A341,'[3]02'!A:E,5,0)</f>
        <v>0</v>
      </c>
      <c r="D341" s="345"/>
      <c r="E341" s="480">
        <f t="shared" si="15"/>
        <v>0</v>
      </c>
      <c r="F341" s="476" t="str">
        <f t="shared" si="16"/>
        <v>否</v>
      </c>
      <c r="G341" s="295" t="str">
        <f t="shared" si="17"/>
        <v>项</v>
      </c>
      <c r="H341" s="296"/>
    </row>
    <row r="342" s="160" customFormat="1" ht="36" hidden="1" customHeight="1" spans="1:8">
      <c r="A342" s="321">
        <v>2040805</v>
      </c>
      <c r="B342" s="481" t="s">
        <v>305</v>
      </c>
      <c r="C342" s="345">
        <f>VLOOKUP(A342,'[3]02'!A:E,5,0)</f>
        <v>0</v>
      </c>
      <c r="D342" s="345"/>
      <c r="E342" s="480">
        <f t="shared" si="15"/>
        <v>0</v>
      </c>
      <c r="F342" s="476" t="str">
        <f t="shared" si="16"/>
        <v>否</v>
      </c>
      <c r="G342" s="295" t="str">
        <f t="shared" si="17"/>
        <v>项</v>
      </c>
      <c r="H342" s="296"/>
    </row>
    <row r="343" s="160" customFormat="1" ht="36" hidden="1" customHeight="1" spans="1:8">
      <c r="A343" s="321">
        <v>2040806</v>
      </c>
      <c r="B343" s="481" t="s">
        <v>306</v>
      </c>
      <c r="C343" s="345">
        <f>VLOOKUP(A343,'[3]02'!A:E,5,0)</f>
        <v>0</v>
      </c>
      <c r="D343" s="345"/>
      <c r="E343" s="480">
        <f t="shared" si="15"/>
        <v>0</v>
      </c>
      <c r="F343" s="476" t="str">
        <f t="shared" si="16"/>
        <v>否</v>
      </c>
      <c r="G343" s="295" t="str">
        <f t="shared" si="17"/>
        <v>项</v>
      </c>
      <c r="H343" s="296"/>
    </row>
    <row r="344" s="160" customFormat="1" ht="36" hidden="1" customHeight="1" spans="1:8">
      <c r="A344" s="321">
        <v>2040807</v>
      </c>
      <c r="B344" s="481" t="s">
        <v>157</v>
      </c>
      <c r="C344" s="345">
        <f>VLOOKUP(A344,'[3]02'!A:E,5,0)</f>
        <v>0</v>
      </c>
      <c r="D344" s="345"/>
      <c r="E344" s="480">
        <f t="shared" si="15"/>
        <v>0</v>
      </c>
      <c r="F344" s="476" t="str">
        <f t="shared" si="16"/>
        <v>否</v>
      </c>
      <c r="G344" s="295" t="str">
        <f t="shared" si="17"/>
        <v>项</v>
      </c>
      <c r="H344" s="296"/>
    </row>
    <row r="345" s="160" customFormat="1" ht="36" hidden="1" customHeight="1" spans="1:8">
      <c r="A345" s="321">
        <v>2040850</v>
      </c>
      <c r="B345" s="481" t="s">
        <v>126</v>
      </c>
      <c r="C345" s="345">
        <f>VLOOKUP(A345,'[3]02'!A:E,5,0)</f>
        <v>0</v>
      </c>
      <c r="D345" s="345"/>
      <c r="E345" s="480">
        <f t="shared" si="15"/>
        <v>0</v>
      </c>
      <c r="F345" s="476" t="str">
        <f t="shared" si="16"/>
        <v>否</v>
      </c>
      <c r="G345" s="295" t="str">
        <f t="shared" si="17"/>
        <v>项</v>
      </c>
      <c r="H345" s="296"/>
    </row>
    <row r="346" s="160" customFormat="1" ht="36" hidden="1" customHeight="1" spans="1:8">
      <c r="A346" s="321">
        <v>2040899</v>
      </c>
      <c r="B346" s="481" t="s">
        <v>307</v>
      </c>
      <c r="C346" s="345">
        <f>VLOOKUP(A346,'[3]02'!A:E,5,0)</f>
        <v>0</v>
      </c>
      <c r="D346" s="345"/>
      <c r="E346" s="480">
        <f t="shared" si="15"/>
        <v>0</v>
      </c>
      <c r="F346" s="476" t="str">
        <f t="shared" si="16"/>
        <v>否</v>
      </c>
      <c r="G346" s="295" t="str">
        <f t="shared" si="17"/>
        <v>项</v>
      </c>
      <c r="H346" s="296"/>
    </row>
    <row r="347" s="296" customFormat="1" ht="36" hidden="1" customHeight="1" spans="1:7">
      <c r="A347" s="321">
        <v>20409</v>
      </c>
      <c r="B347" s="478" t="s">
        <v>308</v>
      </c>
      <c r="C347" s="479">
        <f>SUM(C348:C354)</f>
        <v>0</v>
      </c>
      <c r="D347" s="479">
        <f>SUM(D348:D354)</f>
        <v>0</v>
      </c>
      <c r="E347" s="480">
        <f t="shared" si="15"/>
        <v>0</v>
      </c>
      <c r="F347" s="476" t="str">
        <f t="shared" si="16"/>
        <v>否</v>
      </c>
      <c r="G347" s="295" t="str">
        <f t="shared" si="17"/>
        <v>款</v>
      </c>
    </row>
    <row r="348" s="160" customFormat="1" ht="36" hidden="1" customHeight="1" spans="1:8">
      <c r="A348" s="321">
        <v>2040901</v>
      </c>
      <c r="B348" s="481" t="s">
        <v>117</v>
      </c>
      <c r="C348" s="345">
        <f>VLOOKUP(A348,'[3]02'!A:E,5,0)</f>
        <v>0</v>
      </c>
      <c r="D348" s="345"/>
      <c r="E348" s="480">
        <f t="shared" si="15"/>
        <v>0</v>
      </c>
      <c r="F348" s="476" t="str">
        <f t="shared" si="16"/>
        <v>否</v>
      </c>
      <c r="G348" s="295" t="str">
        <f t="shared" si="17"/>
        <v>项</v>
      </c>
      <c r="H348" s="296"/>
    </row>
    <row r="349" s="160" customFormat="1" ht="36" hidden="1" customHeight="1" spans="1:8">
      <c r="A349" s="321">
        <v>2040902</v>
      </c>
      <c r="B349" s="481" t="s">
        <v>118</v>
      </c>
      <c r="C349" s="345">
        <f>VLOOKUP(A349,'[3]02'!A:E,5,0)</f>
        <v>0</v>
      </c>
      <c r="D349" s="345"/>
      <c r="E349" s="480">
        <f t="shared" si="15"/>
        <v>0</v>
      </c>
      <c r="F349" s="476" t="str">
        <f t="shared" si="16"/>
        <v>否</v>
      </c>
      <c r="G349" s="295" t="str">
        <f t="shared" si="17"/>
        <v>项</v>
      </c>
      <c r="H349" s="296"/>
    </row>
    <row r="350" s="160" customFormat="1" ht="36" hidden="1" customHeight="1" spans="1:8">
      <c r="A350" s="321">
        <v>2040903</v>
      </c>
      <c r="B350" s="481" t="s">
        <v>119</v>
      </c>
      <c r="C350" s="345">
        <f>VLOOKUP(A350,'[3]02'!A:E,5,0)</f>
        <v>0</v>
      </c>
      <c r="D350" s="345"/>
      <c r="E350" s="480">
        <f t="shared" si="15"/>
        <v>0</v>
      </c>
      <c r="F350" s="476" t="str">
        <f t="shared" si="16"/>
        <v>否</v>
      </c>
      <c r="G350" s="295" t="str">
        <f t="shared" si="17"/>
        <v>项</v>
      </c>
      <c r="H350" s="296"/>
    </row>
    <row r="351" s="160" customFormat="1" ht="36" hidden="1" customHeight="1" spans="1:8">
      <c r="A351" s="321">
        <v>2040904</v>
      </c>
      <c r="B351" s="481" t="s">
        <v>309</v>
      </c>
      <c r="C351" s="345">
        <f>VLOOKUP(A351,'[3]02'!A:E,5,0)</f>
        <v>0</v>
      </c>
      <c r="D351" s="345"/>
      <c r="E351" s="480">
        <f t="shared" si="15"/>
        <v>0</v>
      </c>
      <c r="F351" s="476" t="str">
        <f t="shared" si="16"/>
        <v>否</v>
      </c>
      <c r="G351" s="295" t="str">
        <f t="shared" si="17"/>
        <v>项</v>
      </c>
      <c r="H351" s="296"/>
    </row>
    <row r="352" s="160" customFormat="1" ht="36" hidden="1" customHeight="1" spans="1:8">
      <c r="A352" s="321">
        <v>2040905</v>
      </c>
      <c r="B352" s="481" t="s">
        <v>310</v>
      </c>
      <c r="C352" s="345">
        <f>VLOOKUP(A352,'[3]02'!A:E,5,0)</f>
        <v>0</v>
      </c>
      <c r="D352" s="345"/>
      <c r="E352" s="480">
        <f t="shared" si="15"/>
        <v>0</v>
      </c>
      <c r="F352" s="476" t="str">
        <f t="shared" si="16"/>
        <v>否</v>
      </c>
      <c r="G352" s="295" t="str">
        <f t="shared" si="17"/>
        <v>项</v>
      </c>
      <c r="H352" s="296"/>
    </row>
    <row r="353" s="160" customFormat="1" ht="36" hidden="1" customHeight="1" spans="1:8">
      <c r="A353" s="321">
        <v>2040950</v>
      </c>
      <c r="B353" s="481" t="s">
        <v>126</v>
      </c>
      <c r="C353" s="345">
        <f>VLOOKUP(A353,'[3]02'!A:E,5,0)</f>
        <v>0</v>
      </c>
      <c r="D353" s="345"/>
      <c r="E353" s="480">
        <f t="shared" si="15"/>
        <v>0</v>
      </c>
      <c r="F353" s="476" t="str">
        <f t="shared" si="16"/>
        <v>否</v>
      </c>
      <c r="G353" s="295" t="str">
        <f t="shared" si="17"/>
        <v>项</v>
      </c>
      <c r="H353" s="296"/>
    </row>
    <row r="354" s="160" customFormat="1" ht="36" hidden="1" customHeight="1" spans="1:8">
      <c r="A354" s="321">
        <v>2040999</v>
      </c>
      <c r="B354" s="481" t="s">
        <v>311</v>
      </c>
      <c r="C354" s="345">
        <f>VLOOKUP(A354,'[3]02'!A:E,5,0)</f>
        <v>0</v>
      </c>
      <c r="D354" s="345"/>
      <c r="E354" s="480">
        <f t="shared" si="15"/>
        <v>0</v>
      </c>
      <c r="F354" s="476" t="str">
        <f t="shared" si="16"/>
        <v>否</v>
      </c>
      <c r="G354" s="295" t="str">
        <f t="shared" si="17"/>
        <v>项</v>
      </c>
      <c r="H354" s="296"/>
    </row>
    <row r="355" s="296" customFormat="1" ht="36" hidden="1" customHeight="1" spans="1:7">
      <c r="A355" s="321">
        <v>20410</v>
      </c>
      <c r="B355" s="478" t="s">
        <v>312</v>
      </c>
      <c r="C355" s="479">
        <f>SUM(C356:C360)</f>
        <v>0</v>
      </c>
      <c r="D355" s="479">
        <f>SUM(D356:D360)</f>
        <v>0</v>
      </c>
      <c r="E355" s="480">
        <f t="shared" si="15"/>
        <v>0</v>
      </c>
      <c r="F355" s="476" t="str">
        <f t="shared" si="16"/>
        <v>否</v>
      </c>
      <c r="G355" s="295" t="str">
        <f t="shared" si="17"/>
        <v>款</v>
      </c>
    </row>
    <row r="356" s="160" customFormat="1" ht="36" hidden="1" customHeight="1" spans="1:8">
      <c r="A356" s="321">
        <v>2041001</v>
      </c>
      <c r="B356" s="481" t="s">
        <v>117</v>
      </c>
      <c r="C356" s="345">
        <f>VLOOKUP(A356,'[3]02'!A:E,5,0)</f>
        <v>0</v>
      </c>
      <c r="D356" s="345"/>
      <c r="E356" s="480">
        <f t="shared" si="15"/>
        <v>0</v>
      </c>
      <c r="F356" s="476" t="str">
        <f t="shared" si="16"/>
        <v>否</v>
      </c>
      <c r="G356" s="295" t="str">
        <f t="shared" si="17"/>
        <v>项</v>
      </c>
      <c r="H356" s="296"/>
    </row>
    <row r="357" s="160" customFormat="1" ht="36" hidden="1" customHeight="1" spans="1:8">
      <c r="A357" s="321">
        <v>2041002</v>
      </c>
      <c r="B357" s="481" t="s">
        <v>118</v>
      </c>
      <c r="C357" s="345">
        <f>VLOOKUP(A357,'[3]02'!A:E,5,0)</f>
        <v>0</v>
      </c>
      <c r="D357" s="345"/>
      <c r="E357" s="480">
        <f t="shared" si="15"/>
        <v>0</v>
      </c>
      <c r="F357" s="476" t="str">
        <f t="shared" si="16"/>
        <v>否</v>
      </c>
      <c r="G357" s="295" t="str">
        <f t="shared" si="17"/>
        <v>项</v>
      </c>
      <c r="H357" s="296"/>
    </row>
    <row r="358" s="160" customFormat="1" ht="36" hidden="1" customHeight="1" spans="1:8">
      <c r="A358" s="321">
        <v>2041006</v>
      </c>
      <c r="B358" s="481" t="s">
        <v>157</v>
      </c>
      <c r="C358" s="345">
        <f>VLOOKUP(A358,'[3]02'!A:E,5,0)</f>
        <v>0</v>
      </c>
      <c r="D358" s="345"/>
      <c r="E358" s="480">
        <f t="shared" si="15"/>
        <v>0</v>
      </c>
      <c r="F358" s="476" t="str">
        <f t="shared" si="16"/>
        <v>否</v>
      </c>
      <c r="G358" s="295" t="str">
        <f t="shared" si="17"/>
        <v>项</v>
      </c>
      <c r="H358" s="296"/>
    </row>
    <row r="359" s="160" customFormat="1" ht="36" hidden="1" customHeight="1" spans="1:8">
      <c r="A359" s="321">
        <v>2041007</v>
      </c>
      <c r="B359" s="481" t="s">
        <v>313</v>
      </c>
      <c r="C359" s="345">
        <f>VLOOKUP(A359,'[3]02'!A:E,5,0)</f>
        <v>0</v>
      </c>
      <c r="D359" s="345"/>
      <c r="E359" s="480">
        <f t="shared" si="15"/>
        <v>0</v>
      </c>
      <c r="F359" s="476" t="str">
        <f t="shared" si="16"/>
        <v>否</v>
      </c>
      <c r="G359" s="295" t="str">
        <f t="shared" si="17"/>
        <v>项</v>
      </c>
      <c r="H359" s="296"/>
    </row>
    <row r="360" s="160" customFormat="1" ht="36" hidden="1" customHeight="1" spans="1:8">
      <c r="A360" s="321">
        <v>2041099</v>
      </c>
      <c r="B360" s="481" t="s">
        <v>314</v>
      </c>
      <c r="C360" s="345">
        <f>VLOOKUP(A360,'[3]02'!A:E,5,0)</f>
        <v>0</v>
      </c>
      <c r="D360" s="345"/>
      <c r="E360" s="480">
        <f t="shared" si="15"/>
        <v>0</v>
      </c>
      <c r="F360" s="476" t="str">
        <f t="shared" si="16"/>
        <v>否</v>
      </c>
      <c r="G360" s="295" t="str">
        <f t="shared" si="17"/>
        <v>项</v>
      </c>
      <c r="H360" s="296"/>
    </row>
    <row r="361" s="295" customFormat="1" ht="36" customHeight="1" spans="1:8">
      <c r="A361" s="321">
        <v>20499</v>
      </c>
      <c r="B361" s="478" t="s">
        <v>315</v>
      </c>
      <c r="C361" s="479">
        <f>SUM(C362:C363)</f>
        <v>16</v>
      </c>
      <c r="D361" s="479">
        <f>SUM(D362:D363)</f>
        <v>0</v>
      </c>
      <c r="E361" s="480">
        <f t="shared" si="15"/>
        <v>-1</v>
      </c>
      <c r="F361" s="476" t="str">
        <f t="shared" si="16"/>
        <v>是</v>
      </c>
      <c r="G361" s="295" t="str">
        <f t="shared" si="17"/>
        <v>款</v>
      </c>
      <c r="H361" s="296"/>
    </row>
    <row r="362" s="160" customFormat="1" ht="36" hidden="1" customHeight="1" spans="1:8">
      <c r="A362" s="477">
        <v>2049902</v>
      </c>
      <c r="B362" s="481" t="s">
        <v>316</v>
      </c>
      <c r="C362" s="345">
        <f>VLOOKUP(A362,'[3]02'!A:E,5,0)</f>
        <v>0</v>
      </c>
      <c r="D362" s="345"/>
      <c r="E362" s="480">
        <f t="shared" si="15"/>
        <v>0</v>
      </c>
      <c r="F362" s="476" t="str">
        <f t="shared" si="16"/>
        <v>否</v>
      </c>
      <c r="G362" s="295" t="str">
        <f t="shared" si="17"/>
        <v>项</v>
      </c>
      <c r="H362" s="296"/>
    </row>
    <row r="363" s="162" customFormat="1" ht="36" customHeight="1" spans="1:8">
      <c r="A363" s="488">
        <v>2049999</v>
      </c>
      <c r="B363" s="481" t="s">
        <v>315</v>
      </c>
      <c r="C363" s="345">
        <f>VLOOKUP(A363,'[3]02'!A:E,5,0)</f>
        <v>16</v>
      </c>
      <c r="D363" s="345"/>
      <c r="E363" s="480">
        <f t="shared" si="15"/>
        <v>-1</v>
      </c>
      <c r="F363" s="476" t="str">
        <f t="shared" si="16"/>
        <v>是</v>
      </c>
      <c r="G363" s="295" t="str">
        <f t="shared" si="17"/>
        <v>项</v>
      </c>
      <c r="H363" s="296"/>
    </row>
    <row r="364" s="295" customFormat="1" ht="36" customHeight="1" spans="1:8">
      <c r="A364" s="487">
        <v>205</v>
      </c>
      <c r="B364" s="473" t="s">
        <v>58</v>
      </c>
      <c r="C364" s="474">
        <f>SUM(C365,C370,C377,C383,C389,C393,C397,C401,C407,C414)</f>
        <v>75403</v>
      </c>
      <c r="D364" s="474">
        <f>SUM(D365,D370,D377,D383,D389,D393,D397,D401,D407,D414)</f>
        <v>88011</v>
      </c>
      <c r="E364" s="475">
        <f t="shared" si="15"/>
        <v>0.167</v>
      </c>
      <c r="F364" s="476" t="str">
        <f t="shared" si="16"/>
        <v>是</v>
      </c>
      <c r="G364" s="295" t="str">
        <f t="shared" si="17"/>
        <v>类</v>
      </c>
      <c r="H364" s="296"/>
    </row>
    <row r="365" s="295" customFormat="1" ht="36" customHeight="1" spans="1:8">
      <c r="A365" s="321">
        <v>20501</v>
      </c>
      <c r="B365" s="478" t="s">
        <v>317</v>
      </c>
      <c r="C365" s="479">
        <f>SUM(C366:C369)</f>
        <v>794</v>
      </c>
      <c r="D365" s="479">
        <f>SUM(D366:D369)</f>
        <v>1267</v>
      </c>
      <c r="E365" s="480">
        <f t="shared" si="15"/>
        <v>0.596</v>
      </c>
      <c r="F365" s="476" t="str">
        <f t="shared" si="16"/>
        <v>是</v>
      </c>
      <c r="G365" s="295" t="str">
        <f t="shared" si="17"/>
        <v>款</v>
      </c>
      <c r="H365" s="296"/>
    </row>
    <row r="366" s="162" customFormat="1" ht="36" customHeight="1" spans="1:8">
      <c r="A366" s="321">
        <v>2050101</v>
      </c>
      <c r="B366" s="481" t="s">
        <v>117</v>
      </c>
      <c r="C366" s="345">
        <f>VLOOKUP(A366,'[3]02'!A:E,5,0)</f>
        <v>749</v>
      </c>
      <c r="D366" s="345">
        <f>VLOOKUP(A366,[4]Sheet1!$A:$D,4,0)</f>
        <v>755</v>
      </c>
      <c r="E366" s="480">
        <f t="shared" si="15"/>
        <v>0.008</v>
      </c>
      <c r="F366" s="476" t="str">
        <f t="shared" si="16"/>
        <v>是</v>
      </c>
      <c r="G366" s="295" t="str">
        <f t="shared" si="17"/>
        <v>项</v>
      </c>
      <c r="H366" s="296"/>
    </row>
    <row r="367" s="162" customFormat="1" ht="36" customHeight="1" spans="1:8">
      <c r="A367" s="321">
        <v>2050102</v>
      </c>
      <c r="B367" s="481" t="s">
        <v>118</v>
      </c>
      <c r="C367" s="345">
        <f>VLOOKUP(A367,'[3]02'!A:E,5,0)</f>
        <v>45</v>
      </c>
      <c r="D367" s="345">
        <f>VLOOKUP(A367,[4]Sheet1!$A:$D,4,0)</f>
        <v>45</v>
      </c>
      <c r="E367" s="480">
        <f t="shared" si="15"/>
        <v>0</v>
      </c>
      <c r="F367" s="476" t="str">
        <f t="shared" si="16"/>
        <v>是</v>
      </c>
      <c r="G367" s="295" t="str">
        <f t="shared" si="17"/>
        <v>项</v>
      </c>
      <c r="H367" s="296"/>
    </row>
    <row r="368" s="160" customFormat="1" ht="36" hidden="1" customHeight="1" spans="1:8">
      <c r="A368" s="321">
        <v>2050103</v>
      </c>
      <c r="B368" s="481" t="s">
        <v>119</v>
      </c>
      <c r="C368" s="345">
        <f>VLOOKUP(A368,'[3]02'!A:E,5,0)</f>
        <v>0</v>
      </c>
      <c r="D368" s="345"/>
      <c r="E368" s="480">
        <f t="shared" si="15"/>
        <v>0</v>
      </c>
      <c r="F368" s="476" t="str">
        <f t="shared" si="16"/>
        <v>否</v>
      </c>
      <c r="G368" s="295" t="str">
        <f t="shared" si="17"/>
        <v>项</v>
      </c>
      <c r="H368" s="296"/>
    </row>
    <row r="369" s="162" customFormat="1" ht="36" customHeight="1" spans="1:8">
      <c r="A369" s="321">
        <v>2050199</v>
      </c>
      <c r="B369" s="481" t="s">
        <v>318</v>
      </c>
      <c r="C369" s="345">
        <f>VLOOKUP(A369,'[3]02'!A:E,5,0)</f>
        <v>0</v>
      </c>
      <c r="D369" s="345">
        <f>VLOOKUP(A369,[4]Sheet1!$A:$D,4,0)</f>
        <v>467</v>
      </c>
      <c r="E369" s="480">
        <f t="shared" si="15"/>
        <v>0</v>
      </c>
      <c r="F369" s="476" t="str">
        <f t="shared" si="16"/>
        <v>是</v>
      </c>
      <c r="G369" s="295" t="str">
        <f t="shared" si="17"/>
        <v>项</v>
      </c>
      <c r="H369" s="296"/>
    </row>
    <row r="370" s="295" customFormat="1" ht="36" customHeight="1" spans="1:8">
      <c r="A370" s="321">
        <v>20502</v>
      </c>
      <c r="B370" s="478" t="s">
        <v>319</v>
      </c>
      <c r="C370" s="479">
        <f>SUM(C371:C376)</f>
        <v>73262</v>
      </c>
      <c r="D370" s="479">
        <f>SUM(D371:D376)</f>
        <v>83767</v>
      </c>
      <c r="E370" s="480">
        <f t="shared" si="15"/>
        <v>0.143</v>
      </c>
      <c r="F370" s="476" t="str">
        <f t="shared" si="16"/>
        <v>是</v>
      </c>
      <c r="G370" s="295" t="str">
        <f t="shared" si="17"/>
        <v>款</v>
      </c>
      <c r="H370" s="296"/>
    </row>
    <row r="371" s="162" customFormat="1" ht="36" customHeight="1" spans="1:8">
      <c r="A371" s="321">
        <v>2050201</v>
      </c>
      <c r="B371" s="481" t="s">
        <v>320</v>
      </c>
      <c r="C371" s="345">
        <f>VLOOKUP(A371,'[3]02'!A:E,5,0)</f>
        <v>3654</v>
      </c>
      <c r="D371" s="345">
        <f>VLOOKUP(A371,[4]Sheet1!$A:$D,4,0)</f>
        <v>2222</v>
      </c>
      <c r="E371" s="480">
        <f t="shared" si="15"/>
        <v>-0.392</v>
      </c>
      <c r="F371" s="476" t="str">
        <f t="shared" si="16"/>
        <v>是</v>
      </c>
      <c r="G371" s="295" t="str">
        <f t="shared" si="17"/>
        <v>项</v>
      </c>
      <c r="H371" s="296"/>
    </row>
    <row r="372" s="162" customFormat="1" ht="36" customHeight="1" spans="1:8">
      <c r="A372" s="321">
        <v>2050202</v>
      </c>
      <c r="B372" s="481" t="s">
        <v>321</v>
      </c>
      <c r="C372" s="345">
        <f>VLOOKUP(A372,'[3]02'!A:E,5,0)</f>
        <v>42841</v>
      </c>
      <c r="D372" s="345">
        <f>VLOOKUP(A372,[4]Sheet1!$A:$D,4,0)</f>
        <v>54235</v>
      </c>
      <c r="E372" s="480">
        <f t="shared" si="15"/>
        <v>0.266</v>
      </c>
      <c r="F372" s="476" t="str">
        <f t="shared" si="16"/>
        <v>是</v>
      </c>
      <c r="G372" s="295" t="str">
        <f t="shared" si="17"/>
        <v>项</v>
      </c>
      <c r="H372" s="296"/>
    </row>
    <row r="373" s="162" customFormat="1" ht="36" customHeight="1" spans="1:8">
      <c r="A373" s="321">
        <v>2050203</v>
      </c>
      <c r="B373" s="481" t="s">
        <v>322</v>
      </c>
      <c r="C373" s="345">
        <f>VLOOKUP(A373,'[3]02'!A:E,5,0)</f>
        <v>18598</v>
      </c>
      <c r="D373" s="345">
        <f>VLOOKUP(A373,[4]Sheet1!$A:$D,4,0)</f>
        <v>20499</v>
      </c>
      <c r="E373" s="480">
        <f t="shared" si="15"/>
        <v>0.102</v>
      </c>
      <c r="F373" s="476" t="str">
        <f t="shared" si="16"/>
        <v>是</v>
      </c>
      <c r="G373" s="295" t="str">
        <f t="shared" si="17"/>
        <v>项</v>
      </c>
      <c r="H373" s="296"/>
    </row>
    <row r="374" s="162" customFormat="1" ht="36" customHeight="1" spans="1:8">
      <c r="A374" s="321">
        <v>2050204</v>
      </c>
      <c r="B374" s="481" t="s">
        <v>323</v>
      </c>
      <c r="C374" s="345">
        <f>VLOOKUP(A374,'[3]02'!A:E,5,0)</f>
        <v>7999</v>
      </c>
      <c r="D374" s="345">
        <f>VLOOKUP(A374,[4]Sheet1!$A:$D,4,0)</f>
        <v>6811</v>
      </c>
      <c r="E374" s="480">
        <f t="shared" si="15"/>
        <v>-0.149</v>
      </c>
      <c r="F374" s="476" t="str">
        <f t="shared" si="16"/>
        <v>是</v>
      </c>
      <c r="G374" s="295" t="str">
        <f t="shared" si="17"/>
        <v>项</v>
      </c>
      <c r="H374" s="296"/>
    </row>
    <row r="375" s="160" customFormat="1" ht="36" hidden="1" customHeight="1" spans="1:8">
      <c r="A375" s="321">
        <v>2050205</v>
      </c>
      <c r="B375" s="481" t="s">
        <v>324</v>
      </c>
      <c r="C375" s="345">
        <f>VLOOKUP(A375,'[3]02'!A:E,5,0)</f>
        <v>0</v>
      </c>
      <c r="D375" s="345"/>
      <c r="E375" s="480">
        <f t="shared" si="15"/>
        <v>0</v>
      </c>
      <c r="F375" s="476" t="str">
        <f t="shared" si="16"/>
        <v>否</v>
      </c>
      <c r="G375" s="295" t="str">
        <f t="shared" si="17"/>
        <v>项</v>
      </c>
      <c r="H375" s="296"/>
    </row>
    <row r="376" s="162" customFormat="1" ht="36" customHeight="1" spans="1:8">
      <c r="A376" s="321">
        <v>2050299</v>
      </c>
      <c r="B376" s="481" t="s">
        <v>325</v>
      </c>
      <c r="C376" s="345">
        <f>VLOOKUP(A376,'[3]02'!A:E,5,0)</f>
        <v>170</v>
      </c>
      <c r="D376" s="345"/>
      <c r="E376" s="480">
        <f t="shared" si="15"/>
        <v>-1</v>
      </c>
      <c r="F376" s="476" t="str">
        <f t="shared" si="16"/>
        <v>是</v>
      </c>
      <c r="G376" s="295" t="str">
        <f t="shared" si="17"/>
        <v>项</v>
      </c>
      <c r="H376" s="296"/>
    </row>
    <row r="377" s="295" customFormat="1" ht="36" customHeight="1" spans="1:8">
      <c r="A377" s="321">
        <v>20503</v>
      </c>
      <c r="B377" s="478" t="s">
        <v>326</v>
      </c>
      <c r="C377" s="479">
        <f>SUM(C378:C382)</f>
        <v>-589</v>
      </c>
      <c r="D377" s="479">
        <f>SUM(D378:D382)</f>
        <v>979</v>
      </c>
      <c r="E377" s="480" t="str">
        <f t="shared" si="15"/>
        <v/>
      </c>
      <c r="F377" s="476" t="str">
        <f t="shared" si="16"/>
        <v>是</v>
      </c>
      <c r="G377" s="295" t="str">
        <f t="shared" si="17"/>
        <v>款</v>
      </c>
      <c r="H377" s="296"/>
    </row>
    <row r="378" s="160" customFormat="1" ht="36" hidden="1" customHeight="1" spans="1:8">
      <c r="A378" s="321">
        <v>2050301</v>
      </c>
      <c r="B378" s="481" t="s">
        <v>327</v>
      </c>
      <c r="C378" s="345">
        <f>VLOOKUP(A378,'[3]02'!A:E,5,0)</f>
        <v>0</v>
      </c>
      <c r="D378" s="345"/>
      <c r="E378" s="480">
        <f t="shared" si="15"/>
        <v>0</v>
      </c>
      <c r="F378" s="476" t="str">
        <f t="shared" si="16"/>
        <v>否</v>
      </c>
      <c r="G378" s="295" t="str">
        <f t="shared" si="17"/>
        <v>项</v>
      </c>
      <c r="H378" s="296"/>
    </row>
    <row r="379" s="162" customFormat="1" ht="36" customHeight="1" spans="1:8">
      <c r="A379" s="321">
        <v>2050302</v>
      </c>
      <c r="B379" s="481" t="s">
        <v>328</v>
      </c>
      <c r="C379" s="345">
        <f>VLOOKUP(A379,'[3]02'!A:E,5,0)</f>
        <v>-589</v>
      </c>
      <c r="D379" s="345">
        <f>VLOOKUP(A379,[4]Sheet1!$A:$D,4,0)</f>
        <v>979</v>
      </c>
      <c r="E379" s="480" t="str">
        <f t="shared" si="15"/>
        <v/>
      </c>
      <c r="F379" s="476" t="str">
        <f t="shared" si="16"/>
        <v>是</v>
      </c>
      <c r="G379" s="295" t="str">
        <f t="shared" si="17"/>
        <v>项</v>
      </c>
      <c r="H379" s="296"/>
    </row>
    <row r="380" s="160" customFormat="1" ht="36" hidden="1" customHeight="1" spans="1:8">
      <c r="A380" s="321">
        <v>2050303</v>
      </c>
      <c r="B380" s="481" t="s">
        <v>329</v>
      </c>
      <c r="C380" s="345">
        <f>VLOOKUP(A380,'[3]02'!A:E,5,0)</f>
        <v>0</v>
      </c>
      <c r="D380" s="345"/>
      <c r="E380" s="480">
        <f t="shared" si="15"/>
        <v>0</v>
      </c>
      <c r="F380" s="476" t="str">
        <f t="shared" si="16"/>
        <v>否</v>
      </c>
      <c r="G380" s="295" t="str">
        <f t="shared" si="17"/>
        <v>项</v>
      </c>
      <c r="H380" s="296"/>
    </row>
    <row r="381" s="160" customFormat="1" ht="36" hidden="1" customHeight="1" spans="1:8">
      <c r="A381" s="321">
        <v>2050305</v>
      </c>
      <c r="B381" s="481" t="s">
        <v>330</v>
      </c>
      <c r="C381" s="345">
        <f>VLOOKUP(A381,'[3]02'!A:E,5,0)</f>
        <v>0</v>
      </c>
      <c r="D381" s="345"/>
      <c r="E381" s="480">
        <f t="shared" si="15"/>
        <v>0</v>
      </c>
      <c r="F381" s="476" t="str">
        <f t="shared" si="16"/>
        <v>否</v>
      </c>
      <c r="G381" s="295" t="str">
        <f t="shared" si="17"/>
        <v>项</v>
      </c>
      <c r="H381" s="296"/>
    </row>
    <row r="382" s="160" customFormat="1" ht="36" hidden="1" customHeight="1" spans="1:8">
      <c r="A382" s="321">
        <v>2050399</v>
      </c>
      <c r="B382" s="481" t="s">
        <v>331</v>
      </c>
      <c r="C382" s="345">
        <f>VLOOKUP(A382,'[3]02'!A:E,5,0)</f>
        <v>0</v>
      </c>
      <c r="D382" s="345"/>
      <c r="E382" s="480">
        <f t="shared" si="15"/>
        <v>0</v>
      </c>
      <c r="F382" s="476" t="str">
        <f t="shared" si="16"/>
        <v>否</v>
      </c>
      <c r="G382" s="295" t="str">
        <f t="shared" si="17"/>
        <v>项</v>
      </c>
      <c r="H382" s="296"/>
    </row>
    <row r="383" s="296" customFormat="1" ht="36" hidden="1" customHeight="1" spans="1:7">
      <c r="A383" s="321">
        <v>20504</v>
      </c>
      <c r="B383" s="478" t="s">
        <v>332</v>
      </c>
      <c r="C383" s="479">
        <f>SUM(C384:C388)</f>
        <v>0</v>
      </c>
      <c r="D383" s="479">
        <f>SUM(D384:D388)</f>
        <v>0</v>
      </c>
      <c r="E383" s="480">
        <f t="shared" si="15"/>
        <v>0</v>
      </c>
      <c r="F383" s="476" t="str">
        <f t="shared" si="16"/>
        <v>否</v>
      </c>
      <c r="G383" s="295" t="str">
        <f t="shared" si="17"/>
        <v>款</v>
      </c>
    </row>
    <row r="384" s="160" customFormat="1" ht="36" hidden="1" customHeight="1" spans="1:8">
      <c r="A384" s="321">
        <v>2050401</v>
      </c>
      <c r="B384" s="481" t="s">
        <v>333</v>
      </c>
      <c r="C384" s="345">
        <f>VLOOKUP(A384,'[3]02'!A:E,5,0)</f>
        <v>0</v>
      </c>
      <c r="D384" s="345"/>
      <c r="E384" s="480">
        <f t="shared" si="15"/>
        <v>0</v>
      </c>
      <c r="F384" s="476" t="str">
        <f t="shared" si="16"/>
        <v>否</v>
      </c>
      <c r="G384" s="295" t="str">
        <f t="shared" si="17"/>
        <v>项</v>
      </c>
      <c r="H384" s="296"/>
    </row>
    <row r="385" s="160" customFormat="1" ht="36" hidden="1" customHeight="1" spans="1:8">
      <c r="A385" s="321">
        <v>2050402</v>
      </c>
      <c r="B385" s="481" t="s">
        <v>334</v>
      </c>
      <c r="C385" s="345">
        <f>VLOOKUP(A385,'[3]02'!A:E,5,0)</f>
        <v>0</v>
      </c>
      <c r="D385" s="345"/>
      <c r="E385" s="480">
        <f t="shared" si="15"/>
        <v>0</v>
      </c>
      <c r="F385" s="476" t="str">
        <f t="shared" si="16"/>
        <v>否</v>
      </c>
      <c r="G385" s="295" t="str">
        <f t="shared" si="17"/>
        <v>项</v>
      </c>
      <c r="H385" s="296"/>
    </row>
    <row r="386" s="160" customFormat="1" ht="36" hidden="1" customHeight="1" spans="1:8">
      <c r="A386" s="321">
        <v>2050403</v>
      </c>
      <c r="B386" s="481" t="s">
        <v>335</v>
      </c>
      <c r="C386" s="345">
        <f>VLOOKUP(A386,'[3]02'!A:E,5,0)</f>
        <v>0</v>
      </c>
      <c r="D386" s="345"/>
      <c r="E386" s="480">
        <f t="shared" si="15"/>
        <v>0</v>
      </c>
      <c r="F386" s="476" t="str">
        <f t="shared" si="16"/>
        <v>否</v>
      </c>
      <c r="G386" s="295" t="str">
        <f t="shared" si="17"/>
        <v>项</v>
      </c>
      <c r="H386" s="296"/>
    </row>
    <row r="387" s="160" customFormat="1" ht="36" hidden="1" customHeight="1" spans="1:8">
      <c r="A387" s="321">
        <v>2050404</v>
      </c>
      <c r="B387" s="481" t="s">
        <v>336</v>
      </c>
      <c r="C387" s="345">
        <f>VLOOKUP(A387,'[3]02'!A:E,5,0)</f>
        <v>0</v>
      </c>
      <c r="D387" s="345"/>
      <c r="E387" s="480">
        <f t="shared" si="15"/>
        <v>0</v>
      </c>
      <c r="F387" s="476" t="str">
        <f t="shared" si="16"/>
        <v>否</v>
      </c>
      <c r="G387" s="295" t="str">
        <f t="shared" si="17"/>
        <v>项</v>
      </c>
      <c r="H387" s="296"/>
    </row>
    <row r="388" s="160" customFormat="1" ht="36" hidden="1" customHeight="1" spans="1:8">
      <c r="A388" s="321">
        <v>2050499</v>
      </c>
      <c r="B388" s="481" t="s">
        <v>337</v>
      </c>
      <c r="C388" s="345">
        <f>VLOOKUP(A388,'[3]02'!A:E,5,0)</f>
        <v>0</v>
      </c>
      <c r="D388" s="345"/>
      <c r="E388" s="480">
        <f t="shared" ref="E388:E451" si="18">IF(C388&lt;0,"",IFERROR(D388/C388-1,0))</f>
        <v>0</v>
      </c>
      <c r="F388" s="476" t="str">
        <f t="shared" ref="F388:F451" si="19">IF(LEN(A388)=3,"是",IF(B388&lt;&gt;"",IF(SUM(C388:D388)&lt;&gt;0,"是","否"),"是"))</f>
        <v>否</v>
      </c>
      <c r="G388" s="295" t="str">
        <f t="shared" ref="G388:G451" si="20">IF(LEN(A388)=3,"类",IF(LEN(A388)=5,"款","项"))</f>
        <v>项</v>
      </c>
      <c r="H388" s="296"/>
    </row>
    <row r="389" s="296" customFormat="1" ht="36" hidden="1" customHeight="1" spans="1:7">
      <c r="A389" s="321">
        <v>20505</v>
      </c>
      <c r="B389" s="478" t="s">
        <v>338</v>
      </c>
      <c r="C389" s="479">
        <f>SUM(C390:C392)</f>
        <v>0</v>
      </c>
      <c r="D389" s="479">
        <f>SUM(D390:D392)</f>
        <v>0</v>
      </c>
      <c r="E389" s="480">
        <f t="shared" si="18"/>
        <v>0</v>
      </c>
      <c r="F389" s="476" t="str">
        <f t="shared" si="19"/>
        <v>否</v>
      </c>
      <c r="G389" s="295" t="str">
        <f t="shared" si="20"/>
        <v>款</v>
      </c>
    </row>
    <row r="390" s="160" customFormat="1" ht="36" hidden="1" customHeight="1" spans="1:8">
      <c r="A390" s="321">
        <v>2050501</v>
      </c>
      <c r="B390" s="481" t="s">
        <v>339</v>
      </c>
      <c r="C390" s="345">
        <f>VLOOKUP(A390,'[3]02'!A:E,5,0)</f>
        <v>0</v>
      </c>
      <c r="D390" s="345"/>
      <c r="E390" s="480">
        <f t="shared" si="18"/>
        <v>0</v>
      </c>
      <c r="F390" s="476" t="str">
        <f t="shared" si="19"/>
        <v>否</v>
      </c>
      <c r="G390" s="295" t="str">
        <f t="shared" si="20"/>
        <v>项</v>
      </c>
      <c r="H390" s="296"/>
    </row>
    <row r="391" s="160" customFormat="1" ht="36" hidden="1" customHeight="1" spans="1:8">
      <c r="A391" s="321">
        <v>2050502</v>
      </c>
      <c r="B391" s="481" t="s">
        <v>340</v>
      </c>
      <c r="C391" s="345">
        <f>VLOOKUP(A391,'[3]02'!A:E,5,0)</f>
        <v>0</v>
      </c>
      <c r="D391" s="345"/>
      <c r="E391" s="480">
        <f t="shared" si="18"/>
        <v>0</v>
      </c>
      <c r="F391" s="476" t="str">
        <f t="shared" si="19"/>
        <v>否</v>
      </c>
      <c r="G391" s="295" t="str">
        <f t="shared" si="20"/>
        <v>项</v>
      </c>
      <c r="H391" s="296"/>
    </row>
    <row r="392" s="160" customFormat="1" ht="36" hidden="1" customHeight="1" spans="1:8">
      <c r="A392" s="321">
        <v>2050599</v>
      </c>
      <c r="B392" s="481" t="s">
        <v>341</v>
      </c>
      <c r="C392" s="345">
        <f>VLOOKUP(A392,'[3]02'!A:E,5,0)</f>
        <v>0</v>
      </c>
      <c r="D392" s="345"/>
      <c r="E392" s="480">
        <f t="shared" si="18"/>
        <v>0</v>
      </c>
      <c r="F392" s="476" t="str">
        <f t="shared" si="19"/>
        <v>否</v>
      </c>
      <c r="G392" s="295" t="str">
        <f t="shared" si="20"/>
        <v>项</v>
      </c>
      <c r="H392" s="296"/>
    </row>
    <row r="393" s="461" customFormat="1" ht="36" hidden="1" customHeight="1" spans="1:8">
      <c r="A393" s="321">
        <v>20506</v>
      </c>
      <c r="B393" s="478" t="s">
        <v>342</v>
      </c>
      <c r="C393" s="479">
        <f>SUM(C394:C396)</f>
        <v>0</v>
      </c>
      <c r="D393" s="479">
        <f>SUM(D394:D396)</f>
        <v>0</v>
      </c>
      <c r="E393" s="480">
        <f t="shared" si="18"/>
        <v>0</v>
      </c>
      <c r="F393" s="476" t="str">
        <f t="shared" si="19"/>
        <v>否</v>
      </c>
      <c r="G393" s="295" t="str">
        <f t="shared" si="20"/>
        <v>款</v>
      </c>
      <c r="H393" s="296"/>
    </row>
    <row r="394" s="160" customFormat="1" ht="36" hidden="1" customHeight="1" spans="1:8">
      <c r="A394" s="321">
        <v>2050601</v>
      </c>
      <c r="B394" s="481" t="s">
        <v>343</v>
      </c>
      <c r="C394" s="345">
        <f>VLOOKUP(A394,'[3]02'!A:E,5,0)</f>
        <v>0</v>
      </c>
      <c r="D394" s="345"/>
      <c r="E394" s="480">
        <f t="shared" si="18"/>
        <v>0</v>
      </c>
      <c r="F394" s="476" t="str">
        <f t="shared" si="19"/>
        <v>否</v>
      </c>
      <c r="G394" s="295" t="str">
        <f t="shared" si="20"/>
        <v>项</v>
      </c>
      <c r="H394" s="296"/>
    </row>
    <row r="395" s="160" customFormat="1" ht="36" hidden="1" customHeight="1" spans="1:8">
      <c r="A395" s="321">
        <v>2050602</v>
      </c>
      <c r="B395" s="481" t="s">
        <v>344</v>
      </c>
      <c r="C395" s="345">
        <f>VLOOKUP(A395,'[3]02'!A:E,5,0)</f>
        <v>0</v>
      </c>
      <c r="D395" s="345"/>
      <c r="E395" s="480">
        <f t="shared" si="18"/>
        <v>0</v>
      </c>
      <c r="F395" s="476" t="str">
        <f t="shared" si="19"/>
        <v>否</v>
      </c>
      <c r="G395" s="295" t="str">
        <f t="shared" si="20"/>
        <v>项</v>
      </c>
      <c r="H395" s="296"/>
    </row>
    <row r="396" s="461" customFormat="1" ht="36" hidden="1" customHeight="1" spans="1:8">
      <c r="A396" s="321">
        <v>2050699</v>
      </c>
      <c r="B396" s="481" t="s">
        <v>345</v>
      </c>
      <c r="C396" s="345">
        <f>VLOOKUP(A396,'[3]02'!A:E,5,0)</f>
        <v>0</v>
      </c>
      <c r="D396" s="345"/>
      <c r="E396" s="480">
        <f t="shared" si="18"/>
        <v>0</v>
      </c>
      <c r="F396" s="476" t="str">
        <f t="shared" si="19"/>
        <v>否</v>
      </c>
      <c r="G396" s="295" t="str">
        <f t="shared" si="20"/>
        <v>项</v>
      </c>
      <c r="H396" s="296"/>
    </row>
    <row r="397" s="295" customFormat="1" ht="36" customHeight="1" spans="1:8">
      <c r="A397" s="321">
        <v>20507</v>
      </c>
      <c r="B397" s="478" t="s">
        <v>346</v>
      </c>
      <c r="C397" s="479">
        <f>SUM(C398:C400)</f>
        <v>602</v>
      </c>
      <c r="D397" s="479">
        <f>SUM(D398:D400)</f>
        <v>770</v>
      </c>
      <c r="E397" s="480">
        <f t="shared" si="18"/>
        <v>0.279</v>
      </c>
      <c r="F397" s="476" t="str">
        <f t="shared" si="19"/>
        <v>是</v>
      </c>
      <c r="G397" s="295" t="str">
        <f t="shared" si="20"/>
        <v>款</v>
      </c>
      <c r="H397" s="296"/>
    </row>
    <row r="398" s="162" customFormat="1" ht="36" customHeight="1" spans="1:8">
      <c r="A398" s="321">
        <v>2050701</v>
      </c>
      <c r="B398" s="481" t="s">
        <v>347</v>
      </c>
      <c r="C398" s="345">
        <f>VLOOKUP(A398,'[3]02'!A:E,5,0)</f>
        <v>602</v>
      </c>
      <c r="D398" s="345">
        <f>VLOOKUP(A398,[4]Sheet1!$A:$D,4,0)</f>
        <v>770</v>
      </c>
      <c r="E398" s="480">
        <f t="shared" si="18"/>
        <v>0.279</v>
      </c>
      <c r="F398" s="476" t="str">
        <f t="shared" si="19"/>
        <v>是</v>
      </c>
      <c r="G398" s="295" t="str">
        <f t="shared" si="20"/>
        <v>项</v>
      </c>
      <c r="H398" s="296"/>
    </row>
    <row r="399" s="160" customFormat="1" ht="36" hidden="1" customHeight="1" spans="1:8">
      <c r="A399" s="321">
        <v>2050702</v>
      </c>
      <c r="B399" s="484" t="s">
        <v>348</v>
      </c>
      <c r="C399" s="345">
        <f>VLOOKUP(A399,'[3]02'!A:E,5,0)</f>
        <v>0</v>
      </c>
      <c r="D399" s="345"/>
      <c r="E399" s="480">
        <f t="shared" si="18"/>
        <v>0</v>
      </c>
      <c r="F399" s="476" t="str">
        <f t="shared" si="19"/>
        <v>否</v>
      </c>
      <c r="G399" s="295" t="str">
        <f t="shared" si="20"/>
        <v>项</v>
      </c>
      <c r="H399" s="296"/>
    </row>
    <row r="400" s="160" customFormat="1" ht="36" hidden="1" customHeight="1" spans="1:8">
      <c r="A400" s="321">
        <v>2050799</v>
      </c>
      <c r="B400" s="481" t="s">
        <v>349</v>
      </c>
      <c r="C400" s="345">
        <f>VLOOKUP(A400,'[3]02'!A:E,5,0)</f>
        <v>0</v>
      </c>
      <c r="D400" s="345"/>
      <c r="E400" s="480">
        <f t="shared" si="18"/>
        <v>0</v>
      </c>
      <c r="F400" s="476" t="str">
        <f t="shared" si="19"/>
        <v>否</v>
      </c>
      <c r="G400" s="295" t="str">
        <f t="shared" si="20"/>
        <v>项</v>
      </c>
      <c r="H400" s="296"/>
    </row>
    <row r="401" s="295" customFormat="1" ht="36" customHeight="1" spans="1:8">
      <c r="A401" s="321">
        <v>20508</v>
      </c>
      <c r="B401" s="478" t="s">
        <v>350</v>
      </c>
      <c r="C401" s="479">
        <f>SUM(C402:C406)</f>
        <v>645</v>
      </c>
      <c r="D401" s="479">
        <f>SUM(D402:D406)</f>
        <v>521</v>
      </c>
      <c r="E401" s="480">
        <f t="shared" si="18"/>
        <v>-0.192</v>
      </c>
      <c r="F401" s="476" t="str">
        <f t="shared" si="19"/>
        <v>是</v>
      </c>
      <c r="G401" s="295" t="str">
        <f t="shared" si="20"/>
        <v>款</v>
      </c>
      <c r="H401" s="296"/>
    </row>
    <row r="402" s="162" customFormat="1" ht="36" customHeight="1" spans="1:8">
      <c r="A402" s="321">
        <v>2050801</v>
      </c>
      <c r="B402" s="481" t="s">
        <v>351</v>
      </c>
      <c r="C402" s="345">
        <f>VLOOKUP(A402,'[3]02'!A:E,5,0)</f>
        <v>295</v>
      </c>
      <c r="D402" s="345">
        <f>VLOOKUP(A402,[4]Sheet1!$A:$D,4,0)</f>
        <v>292</v>
      </c>
      <c r="E402" s="480">
        <f t="shared" si="18"/>
        <v>-0.01</v>
      </c>
      <c r="F402" s="476" t="str">
        <f t="shared" si="19"/>
        <v>是</v>
      </c>
      <c r="G402" s="295" t="str">
        <f t="shared" si="20"/>
        <v>项</v>
      </c>
      <c r="H402" s="296"/>
    </row>
    <row r="403" s="162" customFormat="1" ht="36" customHeight="1" spans="1:8">
      <c r="A403" s="321">
        <v>2050802</v>
      </c>
      <c r="B403" s="481" t="s">
        <v>352</v>
      </c>
      <c r="C403" s="345">
        <f>VLOOKUP(A403,'[3]02'!A:E,5,0)</f>
        <v>349</v>
      </c>
      <c r="D403" s="345">
        <f>VLOOKUP(A403,[4]Sheet1!$A:$D,4,0)</f>
        <v>229</v>
      </c>
      <c r="E403" s="480">
        <f t="shared" si="18"/>
        <v>-0.344</v>
      </c>
      <c r="F403" s="476" t="str">
        <f t="shared" si="19"/>
        <v>是</v>
      </c>
      <c r="G403" s="295" t="str">
        <f t="shared" si="20"/>
        <v>项</v>
      </c>
      <c r="H403" s="296"/>
    </row>
    <row r="404" s="160" customFormat="1" ht="36" hidden="1" customHeight="1" spans="1:8">
      <c r="A404" s="321">
        <v>2050803</v>
      </c>
      <c r="B404" s="481" t="s">
        <v>353</v>
      </c>
      <c r="C404" s="345">
        <f>VLOOKUP(A404,'[3]02'!A:E,5,0)</f>
        <v>0</v>
      </c>
      <c r="D404" s="345"/>
      <c r="E404" s="480">
        <f t="shared" si="18"/>
        <v>0</v>
      </c>
      <c r="F404" s="476" t="str">
        <f t="shared" si="19"/>
        <v>否</v>
      </c>
      <c r="G404" s="295" t="str">
        <f t="shared" si="20"/>
        <v>项</v>
      </c>
      <c r="H404" s="296"/>
    </row>
    <row r="405" s="160" customFormat="1" ht="36" hidden="1" customHeight="1" spans="1:8">
      <c r="A405" s="321">
        <v>2050804</v>
      </c>
      <c r="B405" s="481" t="s">
        <v>354</v>
      </c>
      <c r="C405" s="345">
        <f>VLOOKUP(A405,'[3]02'!A:E,5,0)</f>
        <v>0</v>
      </c>
      <c r="D405" s="345"/>
      <c r="E405" s="480">
        <f t="shared" si="18"/>
        <v>0</v>
      </c>
      <c r="F405" s="476" t="str">
        <f t="shared" si="19"/>
        <v>否</v>
      </c>
      <c r="G405" s="295" t="str">
        <f t="shared" si="20"/>
        <v>项</v>
      </c>
      <c r="H405" s="296"/>
    </row>
    <row r="406" s="162" customFormat="1" ht="36" customHeight="1" spans="1:8">
      <c r="A406" s="321">
        <v>2050899</v>
      </c>
      <c r="B406" s="481" t="s">
        <v>355</v>
      </c>
      <c r="C406" s="345">
        <f>VLOOKUP(A406,'[3]02'!A:E,5,0)</f>
        <v>1</v>
      </c>
      <c r="D406" s="345"/>
      <c r="E406" s="480">
        <f t="shared" si="18"/>
        <v>-1</v>
      </c>
      <c r="F406" s="476" t="str">
        <f t="shared" si="19"/>
        <v>是</v>
      </c>
      <c r="G406" s="295" t="str">
        <f t="shared" si="20"/>
        <v>项</v>
      </c>
      <c r="H406" s="296"/>
    </row>
    <row r="407" s="295" customFormat="1" ht="36" customHeight="1" spans="1:8">
      <c r="A407" s="321">
        <v>20509</v>
      </c>
      <c r="B407" s="478" t="s">
        <v>356</v>
      </c>
      <c r="C407" s="479">
        <f>SUM(C408:C413)</f>
        <v>609</v>
      </c>
      <c r="D407" s="479">
        <f>SUM(D408:D413)</f>
        <v>637</v>
      </c>
      <c r="E407" s="480">
        <f t="shared" si="18"/>
        <v>0.046</v>
      </c>
      <c r="F407" s="476" t="str">
        <f t="shared" si="19"/>
        <v>是</v>
      </c>
      <c r="G407" s="295" t="str">
        <f t="shared" si="20"/>
        <v>款</v>
      </c>
      <c r="H407" s="296"/>
    </row>
    <row r="408" s="160" customFormat="1" ht="36" hidden="1" customHeight="1" spans="1:8">
      <c r="A408" s="321">
        <v>2050901</v>
      </c>
      <c r="B408" s="481" t="s">
        <v>357</v>
      </c>
      <c r="C408" s="345">
        <f>VLOOKUP(A408,'[3]02'!A:E,5,0)</f>
        <v>0</v>
      </c>
      <c r="D408" s="345"/>
      <c r="E408" s="480">
        <f t="shared" si="18"/>
        <v>0</v>
      </c>
      <c r="F408" s="476" t="str">
        <f t="shared" si="19"/>
        <v>否</v>
      </c>
      <c r="G408" s="295" t="str">
        <f t="shared" si="20"/>
        <v>项</v>
      </c>
      <c r="H408" s="296"/>
    </row>
    <row r="409" s="160" customFormat="1" ht="36" hidden="1" customHeight="1" spans="1:8">
      <c r="A409" s="321">
        <v>2050902</v>
      </c>
      <c r="B409" s="481" t="s">
        <v>358</v>
      </c>
      <c r="C409" s="345">
        <f>VLOOKUP(A409,'[3]02'!A:E,5,0)</f>
        <v>0</v>
      </c>
      <c r="D409" s="345"/>
      <c r="E409" s="480">
        <f t="shared" si="18"/>
        <v>0</v>
      </c>
      <c r="F409" s="476" t="str">
        <f t="shared" si="19"/>
        <v>否</v>
      </c>
      <c r="G409" s="295" t="str">
        <f t="shared" si="20"/>
        <v>项</v>
      </c>
      <c r="H409" s="296"/>
    </row>
    <row r="410" s="160" customFormat="1" ht="36" hidden="1" customHeight="1" spans="1:8">
      <c r="A410" s="321">
        <v>2050903</v>
      </c>
      <c r="B410" s="481" t="s">
        <v>359</v>
      </c>
      <c r="C410" s="345">
        <f>VLOOKUP(A410,'[3]02'!A:E,5,0)</f>
        <v>0</v>
      </c>
      <c r="D410" s="345"/>
      <c r="E410" s="480">
        <f t="shared" si="18"/>
        <v>0</v>
      </c>
      <c r="F410" s="476" t="str">
        <f t="shared" si="19"/>
        <v>否</v>
      </c>
      <c r="G410" s="295" t="str">
        <f t="shared" si="20"/>
        <v>项</v>
      </c>
      <c r="H410" s="296"/>
    </row>
    <row r="411" s="160" customFormat="1" ht="36" hidden="1" customHeight="1" spans="1:8">
      <c r="A411" s="321">
        <v>2050904</v>
      </c>
      <c r="B411" s="481" t="s">
        <v>360</v>
      </c>
      <c r="C411" s="345">
        <f>VLOOKUP(A411,'[3]02'!A:E,5,0)</f>
        <v>0</v>
      </c>
      <c r="D411" s="345"/>
      <c r="E411" s="480">
        <f t="shared" si="18"/>
        <v>0</v>
      </c>
      <c r="F411" s="476" t="str">
        <f t="shared" si="19"/>
        <v>否</v>
      </c>
      <c r="G411" s="295" t="str">
        <f t="shared" si="20"/>
        <v>项</v>
      </c>
      <c r="H411" s="296"/>
    </row>
    <row r="412" s="160" customFormat="1" ht="36" hidden="1" customHeight="1" spans="1:8">
      <c r="A412" s="321">
        <v>2050905</v>
      </c>
      <c r="B412" s="481" t="s">
        <v>361</v>
      </c>
      <c r="C412" s="345">
        <f>VLOOKUP(A412,'[3]02'!A:E,5,0)</f>
        <v>0</v>
      </c>
      <c r="D412" s="345"/>
      <c r="E412" s="480">
        <f t="shared" si="18"/>
        <v>0</v>
      </c>
      <c r="F412" s="476" t="str">
        <f t="shared" si="19"/>
        <v>否</v>
      </c>
      <c r="G412" s="295" t="str">
        <f t="shared" si="20"/>
        <v>项</v>
      </c>
      <c r="H412" s="296"/>
    </row>
    <row r="413" s="162" customFormat="1" ht="36" customHeight="1" spans="1:8">
      <c r="A413" s="321">
        <v>2050999</v>
      </c>
      <c r="B413" s="481" t="s">
        <v>362</v>
      </c>
      <c r="C413" s="345">
        <f>VLOOKUP(A413,'[3]02'!A:E,5,0)</f>
        <v>609</v>
      </c>
      <c r="D413" s="345">
        <f>VLOOKUP(A413,[4]Sheet1!$A:$D,4,0)</f>
        <v>637</v>
      </c>
      <c r="E413" s="480">
        <f t="shared" si="18"/>
        <v>0.046</v>
      </c>
      <c r="F413" s="476" t="str">
        <f t="shared" si="19"/>
        <v>是</v>
      </c>
      <c r="G413" s="295" t="str">
        <f t="shared" si="20"/>
        <v>项</v>
      </c>
      <c r="H413" s="296"/>
    </row>
    <row r="414" s="295" customFormat="1" ht="36" customHeight="1" spans="1:8">
      <c r="A414" s="321">
        <v>20599</v>
      </c>
      <c r="B414" s="478" t="s">
        <v>363</v>
      </c>
      <c r="C414" s="479">
        <f>C415</f>
        <v>80</v>
      </c>
      <c r="D414" s="479">
        <f>D415</f>
        <v>70</v>
      </c>
      <c r="E414" s="480">
        <f t="shared" si="18"/>
        <v>-0.125</v>
      </c>
      <c r="F414" s="476" t="str">
        <f t="shared" si="19"/>
        <v>是</v>
      </c>
      <c r="G414" s="295" t="str">
        <f t="shared" si="20"/>
        <v>款</v>
      </c>
      <c r="H414" s="296"/>
    </row>
    <row r="415" s="162" customFormat="1" ht="36" customHeight="1" spans="1:8">
      <c r="A415" s="324">
        <v>2059999</v>
      </c>
      <c r="B415" s="481" t="s">
        <v>363</v>
      </c>
      <c r="C415" s="345">
        <f>VLOOKUP(A415,'[3]02'!A:E,5,0)</f>
        <v>80</v>
      </c>
      <c r="D415" s="345">
        <f>VLOOKUP(A415,[4]Sheet1!$A:$D,4,0)</f>
        <v>70</v>
      </c>
      <c r="E415" s="480">
        <f t="shared" si="18"/>
        <v>-0.125</v>
      </c>
      <c r="F415" s="476" t="str">
        <f t="shared" si="19"/>
        <v>是</v>
      </c>
      <c r="G415" s="295" t="str">
        <f t="shared" si="20"/>
        <v>项</v>
      </c>
      <c r="H415" s="296"/>
    </row>
    <row r="416" s="295" customFormat="1" ht="36" customHeight="1" spans="1:8">
      <c r="A416" s="487">
        <v>206</v>
      </c>
      <c r="B416" s="473" t="s">
        <v>60</v>
      </c>
      <c r="C416" s="474">
        <f>SUM(C417,C422,C431,C437,C442,C447,C452,C459,C463,C467)</f>
        <v>276</v>
      </c>
      <c r="D416" s="474">
        <f>SUM(D417,D422,D431,D437,D442,D447,D452,D459,D463,D467)</f>
        <v>474</v>
      </c>
      <c r="E416" s="475">
        <f t="shared" si="18"/>
        <v>0.717</v>
      </c>
      <c r="F416" s="476" t="str">
        <f t="shared" si="19"/>
        <v>是</v>
      </c>
      <c r="G416" s="295" t="str">
        <f t="shared" si="20"/>
        <v>类</v>
      </c>
      <c r="H416" s="296"/>
    </row>
    <row r="417" s="295" customFormat="1" ht="36" customHeight="1" spans="1:8">
      <c r="A417" s="321">
        <v>20601</v>
      </c>
      <c r="B417" s="478" t="s">
        <v>364</v>
      </c>
      <c r="C417" s="479">
        <f>SUM(C418:C421)</f>
        <v>28</v>
      </c>
      <c r="D417" s="479">
        <f>SUM(D418:D421)</f>
        <v>40</v>
      </c>
      <c r="E417" s="480">
        <f t="shared" si="18"/>
        <v>0.429</v>
      </c>
      <c r="F417" s="476" t="str">
        <f t="shared" si="19"/>
        <v>是</v>
      </c>
      <c r="G417" s="295" t="str">
        <f t="shared" si="20"/>
        <v>款</v>
      </c>
      <c r="H417" s="296"/>
    </row>
    <row r="418" s="162" customFormat="1" ht="36" customHeight="1" spans="1:8">
      <c r="A418" s="321">
        <v>2060101</v>
      </c>
      <c r="B418" s="481" t="s">
        <v>117</v>
      </c>
      <c r="C418" s="345">
        <f>VLOOKUP(A418,'[3]02'!A:E,5,0)</f>
        <v>28</v>
      </c>
      <c r="D418" s="345">
        <f>VLOOKUP(A418,[4]Sheet1!$A:$D,4,0)</f>
        <v>30</v>
      </c>
      <c r="E418" s="480">
        <f t="shared" si="18"/>
        <v>0.071</v>
      </c>
      <c r="F418" s="476" t="str">
        <f t="shared" si="19"/>
        <v>是</v>
      </c>
      <c r="G418" s="295" t="str">
        <f t="shared" si="20"/>
        <v>项</v>
      </c>
      <c r="H418" s="296"/>
    </row>
    <row r="419" s="160" customFormat="1" ht="36" hidden="1" customHeight="1" spans="1:8">
      <c r="A419" s="321">
        <v>2060102</v>
      </c>
      <c r="B419" s="481" t="s">
        <v>118</v>
      </c>
      <c r="C419" s="345">
        <f>VLOOKUP(A419,'[3]02'!A:E,5,0)</f>
        <v>0</v>
      </c>
      <c r="D419" s="345"/>
      <c r="E419" s="480">
        <f t="shared" si="18"/>
        <v>0</v>
      </c>
      <c r="F419" s="476" t="str">
        <f t="shared" si="19"/>
        <v>否</v>
      </c>
      <c r="G419" s="295" t="str">
        <f t="shared" si="20"/>
        <v>项</v>
      </c>
      <c r="H419" s="296"/>
    </row>
    <row r="420" s="160" customFormat="1" ht="36" hidden="1" customHeight="1" spans="1:8">
      <c r="A420" s="321">
        <v>2060103</v>
      </c>
      <c r="B420" s="481" t="s">
        <v>119</v>
      </c>
      <c r="C420" s="345">
        <f>VLOOKUP(A420,'[3]02'!A:E,5,0)</f>
        <v>0</v>
      </c>
      <c r="D420" s="345"/>
      <c r="E420" s="480">
        <f t="shared" si="18"/>
        <v>0</v>
      </c>
      <c r="F420" s="476" t="str">
        <f t="shared" si="19"/>
        <v>否</v>
      </c>
      <c r="G420" s="295" t="str">
        <f t="shared" si="20"/>
        <v>项</v>
      </c>
      <c r="H420" s="296"/>
    </row>
    <row r="421" s="162" customFormat="1" ht="36" customHeight="1" spans="1:8">
      <c r="A421" s="321">
        <v>2060199</v>
      </c>
      <c r="B421" s="481" t="s">
        <v>365</v>
      </c>
      <c r="C421" s="345">
        <f>VLOOKUP(A421,'[3]02'!A:E,5,0)</f>
        <v>0</v>
      </c>
      <c r="D421" s="345">
        <f>VLOOKUP(A421,[4]Sheet1!$A:$D,4,0)</f>
        <v>10</v>
      </c>
      <c r="E421" s="480">
        <f t="shared" si="18"/>
        <v>0</v>
      </c>
      <c r="F421" s="476" t="str">
        <f t="shared" si="19"/>
        <v>是</v>
      </c>
      <c r="G421" s="295" t="str">
        <f t="shared" si="20"/>
        <v>项</v>
      </c>
      <c r="H421" s="296"/>
    </row>
    <row r="422" s="296" customFormat="1" ht="36" hidden="1" customHeight="1" spans="1:7">
      <c r="A422" s="321">
        <v>20602</v>
      </c>
      <c r="B422" s="478" t="s">
        <v>366</v>
      </c>
      <c r="C422" s="479">
        <f>SUM(C423:C430)</f>
        <v>0</v>
      </c>
      <c r="D422" s="479">
        <f>SUM(D423:D430)</f>
        <v>0</v>
      </c>
      <c r="E422" s="480">
        <f t="shared" si="18"/>
        <v>0</v>
      </c>
      <c r="F422" s="476" t="str">
        <f t="shared" si="19"/>
        <v>否</v>
      </c>
      <c r="G422" s="295" t="str">
        <f t="shared" si="20"/>
        <v>款</v>
      </c>
    </row>
    <row r="423" s="160" customFormat="1" ht="36" hidden="1" customHeight="1" spans="1:8">
      <c r="A423" s="321">
        <v>2060201</v>
      </c>
      <c r="B423" s="481" t="s">
        <v>367</v>
      </c>
      <c r="C423" s="345">
        <f>VLOOKUP(A423,'[3]02'!A:E,5,0)</f>
        <v>0</v>
      </c>
      <c r="D423" s="345"/>
      <c r="E423" s="480">
        <f t="shared" si="18"/>
        <v>0</v>
      </c>
      <c r="F423" s="476" t="str">
        <f t="shared" si="19"/>
        <v>否</v>
      </c>
      <c r="G423" s="295" t="str">
        <f t="shared" si="20"/>
        <v>项</v>
      </c>
      <c r="H423" s="296"/>
    </row>
    <row r="424" s="160" customFormat="1" ht="36" hidden="1" customHeight="1" spans="1:8">
      <c r="A424" s="321">
        <v>2060203</v>
      </c>
      <c r="B424" s="481" t="s">
        <v>368</v>
      </c>
      <c r="C424" s="345">
        <f>VLOOKUP(A424,'[3]02'!A:E,5,0)</f>
        <v>0</v>
      </c>
      <c r="D424" s="345"/>
      <c r="E424" s="480">
        <f t="shared" si="18"/>
        <v>0</v>
      </c>
      <c r="F424" s="476" t="str">
        <f t="shared" si="19"/>
        <v>否</v>
      </c>
      <c r="G424" s="295" t="str">
        <f t="shared" si="20"/>
        <v>项</v>
      </c>
      <c r="H424" s="296"/>
    </row>
    <row r="425" s="160" customFormat="1" ht="36" hidden="1" customHeight="1" spans="1:8">
      <c r="A425" s="321">
        <v>2060204</v>
      </c>
      <c r="B425" s="481" t="s">
        <v>369</v>
      </c>
      <c r="C425" s="345">
        <f>VLOOKUP(A425,'[3]02'!A:E,5,0)</f>
        <v>0</v>
      </c>
      <c r="D425" s="345"/>
      <c r="E425" s="480">
        <f t="shared" si="18"/>
        <v>0</v>
      </c>
      <c r="F425" s="476" t="str">
        <f t="shared" si="19"/>
        <v>否</v>
      </c>
      <c r="G425" s="295" t="str">
        <f t="shared" si="20"/>
        <v>项</v>
      </c>
      <c r="H425" s="296"/>
    </row>
    <row r="426" s="160" customFormat="1" ht="36" hidden="1" customHeight="1" spans="1:8">
      <c r="A426" s="321">
        <v>2060205</v>
      </c>
      <c r="B426" s="481" t="s">
        <v>370</v>
      </c>
      <c r="C426" s="345">
        <f>VLOOKUP(A426,'[3]02'!A:E,5,0)</f>
        <v>0</v>
      </c>
      <c r="D426" s="345"/>
      <c r="E426" s="480">
        <f t="shared" si="18"/>
        <v>0</v>
      </c>
      <c r="F426" s="476" t="str">
        <f t="shared" si="19"/>
        <v>否</v>
      </c>
      <c r="G426" s="295" t="str">
        <f t="shared" si="20"/>
        <v>项</v>
      </c>
      <c r="H426" s="296"/>
    </row>
    <row r="427" s="160" customFormat="1" ht="36" hidden="1" customHeight="1" spans="1:8">
      <c r="A427" s="321">
        <v>2060206</v>
      </c>
      <c r="B427" s="481" t="s">
        <v>371</v>
      </c>
      <c r="C427" s="345">
        <f>VLOOKUP(A427,'[3]02'!A:E,5,0)</f>
        <v>0</v>
      </c>
      <c r="D427" s="345"/>
      <c r="E427" s="480">
        <f t="shared" si="18"/>
        <v>0</v>
      </c>
      <c r="F427" s="476" t="str">
        <f t="shared" si="19"/>
        <v>否</v>
      </c>
      <c r="G427" s="295" t="str">
        <f t="shared" si="20"/>
        <v>项</v>
      </c>
      <c r="H427" s="296"/>
    </row>
    <row r="428" s="160" customFormat="1" ht="36" hidden="1" customHeight="1" spans="1:8">
      <c r="A428" s="321">
        <v>2060207</v>
      </c>
      <c r="B428" s="481" t="s">
        <v>372</v>
      </c>
      <c r="C428" s="345">
        <f>VLOOKUP(A428,'[3]02'!A:E,5,0)</f>
        <v>0</v>
      </c>
      <c r="D428" s="345"/>
      <c r="E428" s="480">
        <f t="shared" si="18"/>
        <v>0</v>
      </c>
      <c r="F428" s="476" t="str">
        <f t="shared" si="19"/>
        <v>否</v>
      </c>
      <c r="G428" s="295" t="str">
        <f t="shared" si="20"/>
        <v>项</v>
      </c>
      <c r="H428" s="296"/>
    </row>
    <row r="429" s="160" customFormat="1" ht="36" hidden="1" customHeight="1" spans="1:8">
      <c r="A429" s="483">
        <v>2060208</v>
      </c>
      <c r="B429" s="489" t="s">
        <v>373</v>
      </c>
      <c r="C429" s="345">
        <f>VLOOKUP(A429,'[3]02'!A:E,5,0)</f>
        <v>0</v>
      </c>
      <c r="D429" s="345"/>
      <c r="E429" s="480">
        <f t="shared" si="18"/>
        <v>0</v>
      </c>
      <c r="F429" s="476" t="str">
        <f t="shared" si="19"/>
        <v>否</v>
      </c>
      <c r="G429" s="295" t="str">
        <f t="shared" si="20"/>
        <v>项</v>
      </c>
      <c r="H429" s="296"/>
    </row>
    <row r="430" s="160" customFormat="1" ht="36" hidden="1" customHeight="1" spans="1:8">
      <c r="A430" s="321">
        <v>2060299</v>
      </c>
      <c r="B430" s="481" t="s">
        <v>374</v>
      </c>
      <c r="C430" s="345">
        <f>VLOOKUP(A430,'[3]02'!A:E,5,0)</f>
        <v>0</v>
      </c>
      <c r="D430" s="345"/>
      <c r="E430" s="480">
        <f t="shared" si="18"/>
        <v>0</v>
      </c>
      <c r="F430" s="476" t="str">
        <f t="shared" si="19"/>
        <v>否</v>
      </c>
      <c r="G430" s="295" t="str">
        <f t="shared" si="20"/>
        <v>项</v>
      </c>
      <c r="H430" s="296"/>
    </row>
    <row r="431" s="296" customFormat="1" ht="36" hidden="1" customHeight="1" spans="1:7">
      <c r="A431" s="321">
        <v>20603</v>
      </c>
      <c r="B431" s="478" t="s">
        <v>375</v>
      </c>
      <c r="C431" s="479">
        <f>SUM(C432:C436)</f>
        <v>0</v>
      </c>
      <c r="D431" s="479">
        <f>SUM(D432:D436)</f>
        <v>0</v>
      </c>
      <c r="E431" s="480">
        <f t="shared" si="18"/>
        <v>0</v>
      </c>
      <c r="F431" s="476" t="str">
        <f t="shared" si="19"/>
        <v>否</v>
      </c>
      <c r="G431" s="295" t="str">
        <f t="shared" si="20"/>
        <v>款</v>
      </c>
    </row>
    <row r="432" s="160" customFormat="1" ht="36" hidden="1" customHeight="1" spans="1:8">
      <c r="A432" s="321">
        <v>2060301</v>
      </c>
      <c r="B432" s="481" t="s">
        <v>367</v>
      </c>
      <c r="C432" s="345">
        <f>VLOOKUP(A432,'[3]02'!A:E,5,0)</f>
        <v>0</v>
      </c>
      <c r="D432" s="345"/>
      <c r="E432" s="480">
        <f t="shared" si="18"/>
        <v>0</v>
      </c>
      <c r="F432" s="476" t="str">
        <f t="shared" si="19"/>
        <v>否</v>
      </c>
      <c r="G432" s="295" t="str">
        <f t="shared" si="20"/>
        <v>项</v>
      </c>
      <c r="H432" s="296"/>
    </row>
    <row r="433" s="160" customFormat="1" ht="36" hidden="1" customHeight="1" spans="1:8">
      <c r="A433" s="321">
        <v>2060302</v>
      </c>
      <c r="B433" s="481" t="s">
        <v>376</v>
      </c>
      <c r="C433" s="345">
        <f>VLOOKUP(A433,'[3]02'!A:E,5,0)</f>
        <v>0</v>
      </c>
      <c r="D433" s="345"/>
      <c r="E433" s="480">
        <f t="shared" si="18"/>
        <v>0</v>
      </c>
      <c r="F433" s="476" t="str">
        <f t="shared" si="19"/>
        <v>否</v>
      </c>
      <c r="G433" s="295" t="str">
        <f t="shared" si="20"/>
        <v>项</v>
      </c>
      <c r="H433" s="296"/>
    </row>
    <row r="434" s="160" customFormat="1" ht="36" hidden="1" customHeight="1" spans="1:8">
      <c r="A434" s="321">
        <v>2060303</v>
      </c>
      <c r="B434" s="481" t="s">
        <v>377</v>
      </c>
      <c r="C434" s="345">
        <f>VLOOKUP(A434,'[3]02'!A:E,5,0)</f>
        <v>0</v>
      </c>
      <c r="D434" s="345"/>
      <c r="E434" s="480">
        <f t="shared" si="18"/>
        <v>0</v>
      </c>
      <c r="F434" s="476" t="str">
        <f t="shared" si="19"/>
        <v>否</v>
      </c>
      <c r="G434" s="295" t="str">
        <f t="shared" si="20"/>
        <v>项</v>
      </c>
      <c r="H434" s="296"/>
    </row>
    <row r="435" s="160" customFormat="1" ht="36" hidden="1" customHeight="1" spans="1:8">
      <c r="A435" s="321">
        <v>2060304</v>
      </c>
      <c r="B435" s="481" t="s">
        <v>378</v>
      </c>
      <c r="C435" s="345">
        <f>VLOOKUP(A435,'[3]02'!A:E,5,0)</f>
        <v>0</v>
      </c>
      <c r="D435" s="345"/>
      <c r="E435" s="480">
        <f t="shared" si="18"/>
        <v>0</v>
      </c>
      <c r="F435" s="476" t="str">
        <f t="shared" si="19"/>
        <v>否</v>
      </c>
      <c r="G435" s="295" t="str">
        <f t="shared" si="20"/>
        <v>项</v>
      </c>
      <c r="H435" s="296"/>
    </row>
    <row r="436" s="160" customFormat="1" ht="36" hidden="1" customHeight="1" spans="1:8">
      <c r="A436" s="321">
        <v>2060399</v>
      </c>
      <c r="B436" s="481" t="s">
        <v>379</v>
      </c>
      <c r="C436" s="345">
        <f>VLOOKUP(A436,'[3]02'!A:E,5,0)</f>
        <v>0</v>
      </c>
      <c r="D436" s="345"/>
      <c r="E436" s="480">
        <f t="shared" si="18"/>
        <v>0</v>
      </c>
      <c r="F436" s="476" t="str">
        <f t="shared" si="19"/>
        <v>否</v>
      </c>
      <c r="G436" s="295" t="str">
        <f t="shared" si="20"/>
        <v>项</v>
      </c>
      <c r="H436" s="296"/>
    </row>
    <row r="437" s="295" customFormat="1" ht="36" customHeight="1" spans="1:8">
      <c r="A437" s="321">
        <v>20604</v>
      </c>
      <c r="B437" s="478" t="s">
        <v>380</v>
      </c>
      <c r="C437" s="479">
        <f>SUM(C438:C441)</f>
        <v>12</v>
      </c>
      <c r="D437" s="479">
        <f>SUM(D438:D441)</f>
        <v>196</v>
      </c>
      <c r="E437" s="480">
        <f t="shared" si="18"/>
        <v>15.333</v>
      </c>
      <c r="F437" s="476" t="str">
        <f t="shared" si="19"/>
        <v>是</v>
      </c>
      <c r="G437" s="295" t="str">
        <f t="shared" si="20"/>
        <v>款</v>
      </c>
      <c r="H437" s="296"/>
    </row>
    <row r="438" s="160" customFormat="1" ht="36" hidden="1" customHeight="1" spans="1:8">
      <c r="A438" s="321">
        <v>2060401</v>
      </c>
      <c r="B438" s="481" t="s">
        <v>367</v>
      </c>
      <c r="C438" s="345">
        <f>VLOOKUP(A438,'[3]02'!A:E,5,0)</f>
        <v>0</v>
      </c>
      <c r="D438" s="345"/>
      <c r="E438" s="480">
        <f t="shared" si="18"/>
        <v>0</v>
      </c>
      <c r="F438" s="476" t="str">
        <f t="shared" si="19"/>
        <v>否</v>
      </c>
      <c r="G438" s="295" t="str">
        <f t="shared" si="20"/>
        <v>项</v>
      </c>
      <c r="H438" s="296"/>
    </row>
    <row r="439" s="160" customFormat="1" ht="36" hidden="1" customHeight="1" spans="1:8">
      <c r="A439" s="321">
        <v>2060404</v>
      </c>
      <c r="B439" s="481" t="s">
        <v>381</v>
      </c>
      <c r="C439" s="345">
        <f>VLOOKUP(A439,'[3]02'!A:E,5,0)</f>
        <v>0</v>
      </c>
      <c r="D439" s="345"/>
      <c r="E439" s="480">
        <f t="shared" si="18"/>
        <v>0</v>
      </c>
      <c r="F439" s="476" t="str">
        <f t="shared" si="19"/>
        <v>否</v>
      </c>
      <c r="G439" s="295" t="str">
        <f t="shared" si="20"/>
        <v>项</v>
      </c>
      <c r="H439" s="296"/>
    </row>
    <row r="440" s="160" customFormat="1" ht="36" hidden="1" customHeight="1" spans="1:8">
      <c r="A440" s="490">
        <v>2060405</v>
      </c>
      <c r="B440" s="481" t="s">
        <v>382</v>
      </c>
      <c r="C440" s="345">
        <f>VLOOKUP(A440,'[3]02'!A:E,5,0)</f>
        <v>0</v>
      </c>
      <c r="D440" s="345"/>
      <c r="E440" s="480">
        <f t="shared" si="18"/>
        <v>0</v>
      </c>
      <c r="F440" s="476" t="str">
        <f t="shared" si="19"/>
        <v>否</v>
      </c>
      <c r="G440" s="295" t="str">
        <f t="shared" si="20"/>
        <v>项</v>
      </c>
      <c r="H440" s="296"/>
    </row>
    <row r="441" s="162" customFormat="1" ht="36" customHeight="1" spans="1:8">
      <c r="A441" s="321">
        <v>2060499</v>
      </c>
      <c r="B441" s="481" t="s">
        <v>383</v>
      </c>
      <c r="C441" s="345">
        <f>VLOOKUP(A441,'[3]02'!A:E,5,0)</f>
        <v>12</v>
      </c>
      <c r="D441" s="345">
        <f>VLOOKUP(A441,[4]Sheet1!$A:$D,4,0)</f>
        <v>196</v>
      </c>
      <c r="E441" s="480">
        <f t="shared" si="18"/>
        <v>15.333</v>
      </c>
      <c r="F441" s="476" t="str">
        <f t="shared" si="19"/>
        <v>是</v>
      </c>
      <c r="G441" s="295" t="str">
        <f t="shared" si="20"/>
        <v>项</v>
      </c>
      <c r="H441" s="296"/>
    </row>
    <row r="442" s="296" customFormat="1" ht="36" hidden="1" customHeight="1" spans="1:7">
      <c r="A442" s="321">
        <v>20605</v>
      </c>
      <c r="B442" s="478" t="s">
        <v>384</v>
      </c>
      <c r="C442" s="479">
        <f>SUM(C443:C446)</f>
        <v>0</v>
      </c>
      <c r="D442" s="479">
        <f>SUM(D443:D446)</f>
        <v>0</v>
      </c>
      <c r="E442" s="480">
        <f t="shared" si="18"/>
        <v>0</v>
      </c>
      <c r="F442" s="476" t="str">
        <f t="shared" si="19"/>
        <v>否</v>
      </c>
      <c r="G442" s="295" t="str">
        <f t="shared" si="20"/>
        <v>款</v>
      </c>
    </row>
    <row r="443" s="160" customFormat="1" ht="36" hidden="1" customHeight="1" spans="1:8">
      <c r="A443" s="321">
        <v>2060501</v>
      </c>
      <c r="B443" s="481" t="s">
        <v>367</v>
      </c>
      <c r="C443" s="345">
        <f>VLOOKUP(A443,'[3]02'!A:E,5,0)</f>
        <v>0</v>
      </c>
      <c r="D443" s="345"/>
      <c r="E443" s="480">
        <f t="shared" si="18"/>
        <v>0</v>
      </c>
      <c r="F443" s="476" t="str">
        <f t="shared" si="19"/>
        <v>否</v>
      </c>
      <c r="G443" s="295" t="str">
        <f t="shared" si="20"/>
        <v>项</v>
      </c>
      <c r="H443" s="296"/>
    </row>
    <row r="444" s="160" customFormat="1" ht="36" hidden="1" customHeight="1" spans="1:8">
      <c r="A444" s="321">
        <v>2060502</v>
      </c>
      <c r="B444" s="481" t="s">
        <v>385</v>
      </c>
      <c r="C444" s="345">
        <f>VLOOKUP(A444,'[3]02'!A:E,5,0)</f>
        <v>0</v>
      </c>
      <c r="D444" s="345"/>
      <c r="E444" s="480">
        <f t="shared" si="18"/>
        <v>0</v>
      </c>
      <c r="F444" s="476" t="str">
        <f t="shared" si="19"/>
        <v>否</v>
      </c>
      <c r="G444" s="295" t="str">
        <f t="shared" si="20"/>
        <v>项</v>
      </c>
      <c r="H444" s="296"/>
    </row>
    <row r="445" s="160" customFormat="1" ht="36" hidden="1" customHeight="1" spans="1:8">
      <c r="A445" s="321">
        <v>2060503</v>
      </c>
      <c r="B445" s="481" t="s">
        <v>386</v>
      </c>
      <c r="C445" s="345">
        <f>VLOOKUP(A445,'[3]02'!A:E,5,0)</f>
        <v>0</v>
      </c>
      <c r="D445" s="345"/>
      <c r="E445" s="480">
        <f t="shared" si="18"/>
        <v>0</v>
      </c>
      <c r="F445" s="476" t="str">
        <f t="shared" si="19"/>
        <v>否</v>
      </c>
      <c r="G445" s="295" t="str">
        <f t="shared" si="20"/>
        <v>项</v>
      </c>
      <c r="H445" s="296"/>
    </row>
    <row r="446" s="160" customFormat="1" ht="36" hidden="1" customHeight="1" spans="1:8">
      <c r="A446" s="321">
        <v>2060599</v>
      </c>
      <c r="B446" s="481" t="s">
        <v>387</v>
      </c>
      <c r="C446" s="345">
        <f>VLOOKUP(A446,'[3]02'!A:E,5,0)</f>
        <v>0</v>
      </c>
      <c r="D446" s="345"/>
      <c r="E446" s="480">
        <f t="shared" si="18"/>
        <v>0</v>
      </c>
      <c r="F446" s="476" t="str">
        <f t="shared" si="19"/>
        <v>否</v>
      </c>
      <c r="G446" s="295" t="str">
        <f t="shared" si="20"/>
        <v>项</v>
      </c>
      <c r="H446" s="296"/>
    </row>
    <row r="447" s="296" customFormat="1" ht="36" hidden="1" customHeight="1" spans="1:7">
      <c r="A447" s="321">
        <v>20606</v>
      </c>
      <c r="B447" s="478" t="s">
        <v>388</v>
      </c>
      <c r="C447" s="479">
        <f>SUM(C448:C451)</f>
        <v>0</v>
      </c>
      <c r="D447" s="479">
        <f>SUM(D448:D451)</f>
        <v>0</v>
      </c>
      <c r="E447" s="480">
        <f t="shared" si="18"/>
        <v>0</v>
      </c>
      <c r="F447" s="476" t="str">
        <f t="shared" si="19"/>
        <v>否</v>
      </c>
      <c r="G447" s="295" t="str">
        <f t="shared" si="20"/>
        <v>款</v>
      </c>
    </row>
    <row r="448" s="160" customFormat="1" ht="36" hidden="1" customHeight="1" spans="1:8">
      <c r="A448" s="321">
        <v>2060601</v>
      </c>
      <c r="B448" s="481" t="s">
        <v>389</v>
      </c>
      <c r="C448" s="345">
        <f>VLOOKUP(A448,'[3]02'!A:E,5,0)</f>
        <v>0</v>
      </c>
      <c r="D448" s="345"/>
      <c r="E448" s="480">
        <f t="shared" si="18"/>
        <v>0</v>
      </c>
      <c r="F448" s="476" t="str">
        <f t="shared" si="19"/>
        <v>否</v>
      </c>
      <c r="G448" s="295" t="str">
        <f t="shared" si="20"/>
        <v>项</v>
      </c>
      <c r="H448" s="296"/>
    </row>
    <row r="449" s="160" customFormat="1" ht="36" hidden="1" customHeight="1" spans="1:8">
      <c r="A449" s="321">
        <v>2060602</v>
      </c>
      <c r="B449" s="481" t="s">
        <v>390</v>
      </c>
      <c r="C449" s="345">
        <f>VLOOKUP(A449,'[3]02'!A:E,5,0)</f>
        <v>0</v>
      </c>
      <c r="D449" s="345"/>
      <c r="E449" s="480">
        <f t="shared" si="18"/>
        <v>0</v>
      </c>
      <c r="F449" s="476" t="str">
        <f t="shared" si="19"/>
        <v>否</v>
      </c>
      <c r="G449" s="295" t="str">
        <f t="shared" si="20"/>
        <v>项</v>
      </c>
      <c r="H449" s="296"/>
    </row>
    <row r="450" s="160" customFormat="1" ht="36" hidden="1" customHeight="1" spans="1:8">
      <c r="A450" s="321">
        <v>2060603</v>
      </c>
      <c r="B450" s="481" t="s">
        <v>391</v>
      </c>
      <c r="C450" s="345">
        <f>VLOOKUP(A450,'[3]02'!A:E,5,0)</f>
        <v>0</v>
      </c>
      <c r="D450" s="345"/>
      <c r="E450" s="480">
        <f t="shared" si="18"/>
        <v>0</v>
      </c>
      <c r="F450" s="476" t="str">
        <f t="shared" si="19"/>
        <v>否</v>
      </c>
      <c r="G450" s="295" t="str">
        <f t="shared" si="20"/>
        <v>项</v>
      </c>
      <c r="H450" s="296"/>
    </row>
    <row r="451" s="160" customFormat="1" ht="36" hidden="1" customHeight="1" spans="1:8">
      <c r="A451" s="321">
        <v>2060699</v>
      </c>
      <c r="B451" s="481" t="s">
        <v>392</v>
      </c>
      <c r="C451" s="345">
        <f>VLOOKUP(A451,'[3]02'!A:E,5,0)</f>
        <v>0</v>
      </c>
      <c r="D451" s="345"/>
      <c r="E451" s="480">
        <f t="shared" si="18"/>
        <v>0</v>
      </c>
      <c r="F451" s="476" t="str">
        <f t="shared" si="19"/>
        <v>否</v>
      </c>
      <c r="G451" s="295" t="str">
        <f t="shared" si="20"/>
        <v>项</v>
      </c>
      <c r="H451" s="296"/>
    </row>
    <row r="452" s="295" customFormat="1" ht="36" customHeight="1" spans="1:8">
      <c r="A452" s="321">
        <v>20607</v>
      </c>
      <c r="B452" s="478" t="s">
        <v>393</v>
      </c>
      <c r="C452" s="479">
        <f>SUM(C453:C458)</f>
        <v>234</v>
      </c>
      <c r="D452" s="479">
        <f>SUM(D453:D458)</f>
        <v>238</v>
      </c>
      <c r="E452" s="480">
        <f t="shared" ref="E452:E515" si="21">IF(C452&lt;0,"",IFERROR(D452/C452-1,0))</f>
        <v>0.017</v>
      </c>
      <c r="F452" s="476" t="str">
        <f t="shared" ref="F452:F515" si="22">IF(LEN(A452)=3,"是",IF(B452&lt;&gt;"",IF(SUM(C452:D452)&lt;&gt;0,"是","否"),"是"))</f>
        <v>是</v>
      </c>
      <c r="G452" s="295" t="str">
        <f t="shared" ref="G452:G515" si="23">IF(LEN(A452)=3,"类",IF(LEN(A452)=5,"款","项"))</f>
        <v>款</v>
      </c>
      <c r="H452" s="296"/>
    </row>
    <row r="453" s="162" customFormat="1" ht="36" customHeight="1" spans="1:8">
      <c r="A453" s="321">
        <v>2060701</v>
      </c>
      <c r="B453" s="481" t="s">
        <v>367</v>
      </c>
      <c r="C453" s="345">
        <f>VLOOKUP(A453,'[3]02'!A:E,5,0)</f>
        <v>166</v>
      </c>
      <c r="D453" s="345">
        <f>VLOOKUP(A453,[4]Sheet1!$A:$D,4,0)</f>
        <v>166</v>
      </c>
      <c r="E453" s="480">
        <f t="shared" si="21"/>
        <v>0</v>
      </c>
      <c r="F453" s="476" t="str">
        <f t="shared" si="22"/>
        <v>是</v>
      </c>
      <c r="G453" s="295" t="str">
        <f t="shared" si="23"/>
        <v>项</v>
      </c>
      <c r="H453" s="296"/>
    </row>
    <row r="454" s="162" customFormat="1" ht="36" customHeight="1" spans="1:8">
      <c r="A454" s="321">
        <v>2060702</v>
      </c>
      <c r="B454" s="481" t="s">
        <v>394</v>
      </c>
      <c r="C454" s="345">
        <f>VLOOKUP(A454,'[3]02'!A:E,5,0)</f>
        <v>63</v>
      </c>
      <c r="D454" s="345">
        <f>VLOOKUP(A454,[4]Sheet1!$A:$D,4,0)</f>
        <v>72</v>
      </c>
      <c r="E454" s="480">
        <f t="shared" si="21"/>
        <v>0.143</v>
      </c>
      <c r="F454" s="476" t="str">
        <f t="shared" si="22"/>
        <v>是</v>
      </c>
      <c r="G454" s="295" t="str">
        <f t="shared" si="23"/>
        <v>项</v>
      </c>
      <c r="H454" s="296"/>
    </row>
    <row r="455" s="160" customFormat="1" ht="36" hidden="1" customHeight="1" spans="1:8">
      <c r="A455" s="321">
        <v>2060703</v>
      </c>
      <c r="B455" s="481" t="s">
        <v>395</v>
      </c>
      <c r="C455" s="345">
        <f>VLOOKUP(A455,'[3]02'!A:E,5,0)</f>
        <v>0</v>
      </c>
      <c r="D455" s="345"/>
      <c r="E455" s="480">
        <f t="shared" si="21"/>
        <v>0</v>
      </c>
      <c r="F455" s="476" t="str">
        <f t="shared" si="22"/>
        <v>否</v>
      </c>
      <c r="G455" s="295" t="str">
        <f t="shared" si="23"/>
        <v>项</v>
      </c>
      <c r="H455" s="296"/>
    </row>
    <row r="456" s="160" customFormat="1" ht="36" hidden="1" customHeight="1" spans="1:8">
      <c r="A456" s="321">
        <v>2060704</v>
      </c>
      <c r="B456" s="481" t="s">
        <v>396</v>
      </c>
      <c r="C456" s="345">
        <f>VLOOKUP(A456,'[3]02'!A:E,5,0)</f>
        <v>0</v>
      </c>
      <c r="D456" s="345"/>
      <c r="E456" s="480">
        <f t="shared" si="21"/>
        <v>0</v>
      </c>
      <c r="F456" s="476" t="str">
        <f t="shared" si="22"/>
        <v>否</v>
      </c>
      <c r="G456" s="295" t="str">
        <f t="shared" si="23"/>
        <v>项</v>
      </c>
      <c r="H456" s="296"/>
    </row>
    <row r="457" s="160" customFormat="1" ht="36" hidden="1" customHeight="1" spans="1:8">
      <c r="A457" s="321">
        <v>2060705</v>
      </c>
      <c r="B457" s="481" t="s">
        <v>397</v>
      </c>
      <c r="C457" s="345">
        <f>VLOOKUP(A457,'[3]02'!A:E,5,0)</f>
        <v>0</v>
      </c>
      <c r="D457" s="345"/>
      <c r="E457" s="480">
        <f t="shared" si="21"/>
        <v>0</v>
      </c>
      <c r="F457" s="476" t="str">
        <f t="shared" si="22"/>
        <v>否</v>
      </c>
      <c r="G457" s="295" t="str">
        <f t="shared" si="23"/>
        <v>项</v>
      </c>
      <c r="H457" s="296"/>
    </row>
    <row r="458" s="162" customFormat="1" ht="36" customHeight="1" spans="1:8">
      <c r="A458" s="321">
        <v>2060799</v>
      </c>
      <c r="B458" s="481" t="s">
        <v>398</v>
      </c>
      <c r="C458" s="345">
        <f>VLOOKUP(A458,'[3]02'!A:E,5,0)</f>
        <v>5</v>
      </c>
      <c r="D458" s="345"/>
      <c r="E458" s="480">
        <f t="shared" si="21"/>
        <v>-1</v>
      </c>
      <c r="F458" s="476" t="str">
        <f t="shared" si="22"/>
        <v>是</v>
      </c>
      <c r="G458" s="295" t="str">
        <f t="shared" si="23"/>
        <v>项</v>
      </c>
      <c r="H458" s="296"/>
    </row>
    <row r="459" s="296" customFormat="1" ht="36" hidden="1" customHeight="1" spans="1:7">
      <c r="A459" s="321">
        <v>20608</v>
      </c>
      <c r="B459" s="478" t="s">
        <v>399</v>
      </c>
      <c r="C459" s="479">
        <f>SUM(C460:C462)</f>
        <v>0</v>
      </c>
      <c r="D459" s="479">
        <f>SUM(D460:D462)</f>
        <v>0</v>
      </c>
      <c r="E459" s="480">
        <f t="shared" si="21"/>
        <v>0</v>
      </c>
      <c r="F459" s="476" t="str">
        <f t="shared" si="22"/>
        <v>否</v>
      </c>
      <c r="G459" s="295" t="str">
        <f t="shared" si="23"/>
        <v>款</v>
      </c>
    </row>
    <row r="460" s="160" customFormat="1" ht="36" hidden="1" customHeight="1" spans="1:8">
      <c r="A460" s="321">
        <v>2060801</v>
      </c>
      <c r="B460" s="481" t="s">
        <v>400</v>
      </c>
      <c r="C460" s="345">
        <f>VLOOKUP(A460,'[3]02'!A:E,5,0)</f>
        <v>0</v>
      </c>
      <c r="D460" s="345"/>
      <c r="E460" s="480">
        <f t="shared" si="21"/>
        <v>0</v>
      </c>
      <c r="F460" s="476" t="str">
        <f t="shared" si="22"/>
        <v>否</v>
      </c>
      <c r="G460" s="295" t="str">
        <f t="shared" si="23"/>
        <v>项</v>
      </c>
      <c r="H460" s="296"/>
    </row>
    <row r="461" s="160" customFormat="1" ht="36" hidden="1" customHeight="1" spans="1:8">
      <c r="A461" s="321">
        <v>2060802</v>
      </c>
      <c r="B461" s="481" t="s">
        <v>401</v>
      </c>
      <c r="C461" s="345">
        <f>VLOOKUP(A461,'[3]02'!A:E,5,0)</f>
        <v>0</v>
      </c>
      <c r="D461" s="345"/>
      <c r="E461" s="480">
        <f t="shared" si="21"/>
        <v>0</v>
      </c>
      <c r="F461" s="476" t="str">
        <f t="shared" si="22"/>
        <v>否</v>
      </c>
      <c r="G461" s="295" t="str">
        <f t="shared" si="23"/>
        <v>项</v>
      </c>
      <c r="H461" s="296"/>
    </row>
    <row r="462" s="160" customFormat="1" ht="36" hidden="1" customHeight="1" spans="1:8">
      <c r="A462" s="321">
        <v>2060899</v>
      </c>
      <c r="B462" s="481" t="s">
        <v>402</v>
      </c>
      <c r="C462" s="345">
        <f>VLOOKUP(A462,'[3]02'!A:E,5,0)</f>
        <v>0</v>
      </c>
      <c r="D462" s="345"/>
      <c r="E462" s="480">
        <f t="shared" si="21"/>
        <v>0</v>
      </c>
      <c r="F462" s="476" t="str">
        <f t="shared" si="22"/>
        <v>否</v>
      </c>
      <c r="G462" s="295" t="str">
        <f t="shared" si="23"/>
        <v>项</v>
      </c>
      <c r="H462" s="296"/>
    </row>
    <row r="463" s="296" customFormat="1" ht="36" hidden="1" customHeight="1" spans="1:7">
      <c r="A463" s="321">
        <v>20609</v>
      </c>
      <c r="B463" s="478" t="s">
        <v>403</v>
      </c>
      <c r="C463" s="479">
        <f>SUM(C464:C466)</f>
        <v>0</v>
      </c>
      <c r="D463" s="479">
        <f>SUM(D464:D466)</f>
        <v>0</v>
      </c>
      <c r="E463" s="480">
        <f t="shared" si="21"/>
        <v>0</v>
      </c>
      <c r="F463" s="476" t="str">
        <f t="shared" si="22"/>
        <v>否</v>
      </c>
      <c r="G463" s="295" t="str">
        <f t="shared" si="23"/>
        <v>款</v>
      </c>
    </row>
    <row r="464" s="160" customFormat="1" ht="36" hidden="1" customHeight="1" spans="1:8">
      <c r="A464" s="321">
        <v>2060901</v>
      </c>
      <c r="B464" s="481" t="s">
        <v>404</v>
      </c>
      <c r="C464" s="345">
        <f>VLOOKUP(A464,'[3]02'!A:E,5,0)</f>
        <v>0</v>
      </c>
      <c r="D464" s="345"/>
      <c r="E464" s="480">
        <f t="shared" si="21"/>
        <v>0</v>
      </c>
      <c r="F464" s="476" t="str">
        <f t="shared" si="22"/>
        <v>否</v>
      </c>
      <c r="G464" s="295" t="str">
        <f t="shared" si="23"/>
        <v>项</v>
      </c>
      <c r="H464" s="296"/>
    </row>
    <row r="465" s="160" customFormat="1" ht="36" hidden="1" customHeight="1" spans="1:8">
      <c r="A465" s="321">
        <v>2060902</v>
      </c>
      <c r="B465" s="481" t="s">
        <v>405</v>
      </c>
      <c r="C465" s="345">
        <f>VLOOKUP(A465,'[3]02'!A:E,5,0)</f>
        <v>0</v>
      </c>
      <c r="D465" s="345"/>
      <c r="E465" s="480">
        <f t="shared" si="21"/>
        <v>0</v>
      </c>
      <c r="F465" s="476" t="str">
        <f t="shared" si="22"/>
        <v>否</v>
      </c>
      <c r="G465" s="295" t="str">
        <f t="shared" si="23"/>
        <v>项</v>
      </c>
      <c r="H465" s="296"/>
    </row>
    <row r="466" s="160" customFormat="1" ht="36" hidden="1" customHeight="1" spans="1:8">
      <c r="A466" s="321">
        <v>2060999</v>
      </c>
      <c r="B466" s="481" t="s">
        <v>406</v>
      </c>
      <c r="C466" s="345">
        <f>VLOOKUP(A466,'[3]02'!A:E,5,0)</f>
        <v>0</v>
      </c>
      <c r="D466" s="345"/>
      <c r="E466" s="480">
        <f t="shared" si="21"/>
        <v>0</v>
      </c>
      <c r="F466" s="476" t="str">
        <f t="shared" si="22"/>
        <v>否</v>
      </c>
      <c r="G466" s="295" t="str">
        <f t="shared" si="23"/>
        <v>项</v>
      </c>
      <c r="H466" s="296"/>
    </row>
    <row r="467" s="295" customFormat="1" ht="36" customHeight="1" spans="1:8">
      <c r="A467" s="321">
        <v>20699</v>
      </c>
      <c r="B467" s="478" t="s">
        <v>407</v>
      </c>
      <c r="C467" s="479">
        <f>SUM(C468:C471)</f>
        <v>2</v>
      </c>
      <c r="D467" s="479">
        <f>SUM(D468:D471)</f>
        <v>0</v>
      </c>
      <c r="E467" s="480">
        <f t="shared" si="21"/>
        <v>-1</v>
      </c>
      <c r="F467" s="476" t="str">
        <f t="shared" si="22"/>
        <v>是</v>
      </c>
      <c r="G467" s="295" t="str">
        <f t="shared" si="23"/>
        <v>款</v>
      </c>
      <c r="H467" s="296"/>
    </row>
    <row r="468" s="160" customFormat="1" ht="36" hidden="1" customHeight="1" spans="1:8">
      <c r="A468" s="321">
        <v>2069901</v>
      </c>
      <c r="B468" s="481" t="s">
        <v>408</v>
      </c>
      <c r="C468" s="345">
        <f>VLOOKUP(A468,'[3]02'!A:E,5,0)</f>
        <v>0</v>
      </c>
      <c r="D468" s="345"/>
      <c r="E468" s="480">
        <f t="shared" si="21"/>
        <v>0</v>
      </c>
      <c r="F468" s="476" t="str">
        <f t="shared" si="22"/>
        <v>否</v>
      </c>
      <c r="G468" s="295" t="str">
        <f t="shared" si="23"/>
        <v>项</v>
      </c>
      <c r="H468" s="296"/>
    </row>
    <row r="469" s="160" customFormat="1" ht="36" hidden="1" customHeight="1" spans="1:8">
      <c r="A469" s="321">
        <v>2069902</v>
      </c>
      <c r="B469" s="481" t="s">
        <v>409</v>
      </c>
      <c r="C469" s="345">
        <f>VLOOKUP(A469,'[3]02'!A:E,5,0)</f>
        <v>0</v>
      </c>
      <c r="D469" s="345"/>
      <c r="E469" s="480">
        <f t="shared" si="21"/>
        <v>0</v>
      </c>
      <c r="F469" s="476" t="str">
        <f t="shared" si="22"/>
        <v>否</v>
      </c>
      <c r="G469" s="295" t="str">
        <f t="shared" si="23"/>
        <v>项</v>
      </c>
      <c r="H469" s="296"/>
    </row>
    <row r="470" s="160" customFormat="1" ht="36" hidden="1" customHeight="1" spans="1:8">
      <c r="A470" s="321">
        <v>2069903</v>
      </c>
      <c r="B470" s="481" t="s">
        <v>410</v>
      </c>
      <c r="C470" s="345">
        <f>VLOOKUP(A470,'[3]02'!A:E,5,0)</f>
        <v>0</v>
      </c>
      <c r="D470" s="345"/>
      <c r="E470" s="480">
        <f t="shared" si="21"/>
        <v>0</v>
      </c>
      <c r="F470" s="476" t="str">
        <f t="shared" si="22"/>
        <v>否</v>
      </c>
      <c r="G470" s="295" t="str">
        <f t="shared" si="23"/>
        <v>项</v>
      </c>
      <c r="H470" s="296"/>
    </row>
    <row r="471" s="162" customFormat="1" ht="36" customHeight="1" spans="1:8">
      <c r="A471" s="321">
        <v>2069999</v>
      </c>
      <c r="B471" s="481" t="s">
        <v>407</v>
      </c>
      <c r="C471" s="345">
        <f>VLOOKUP(A471,'[3]02'!A:E,5,0)</f>
        <v>2</v>
      </c>
      <c r="D471" s="345"/>
      <c r="E471" s="480">
        <f t="shared" si="21"/>
        <v>-1</v>
      </c>
      <c r="F471" s="476" t="str">
        <f t="shared" si="22"/>
        <v>是</v>
      </c>
      <c r="G471" s="295" t="str">
        <f t="shared" si="23"/>
        <v>项</v>
      </c>
      <c r="H471" s="296"/>
    </row>
    <row r="472" s="295" customFormat="1" ht="36" customHeight="1" spans="1:8">
      <c r="A472" s="487">
        <v>207</v>
      </c>
      <c r="B472" s="473" t="s">
        <v>62</v>
      </c>
      <c r="C472" s="474">
        <f>SUM(C473,C489,C497,C508,C517,C525)</f>
        <v>3259</v>
      </c>
      <c r="D472" s="474">
        <f>SUM(D473,D489,D497,D508,D517,D525)</f>
        <v>2530</v>
      </c>
      <c r="E472" s="475">
        <f t="shared" si="21"/>
        <v>-0.224</v>
      </c>
      <c r="F472" s="476" t="str">
        <f t="shared" si="22"/>
        <v>是</v>
      </c>
      <c r="G472" s="295" t="str">
        <f t="shared" si="23"/>
        <v>类</v>
      </c>
      <c r="H472" s="296"/>
    </row>
    <row r="473" s="295" customFormat="1" ht="36" customHeight="1" spans="1:8">
      <c r="A473" s="321">
        <v>20701</v>
      </c>
      <c r="B473" s="478" t="s">
        <v>411</v>
      </c>
      <c r="C473" s="479">
        <f>SUM(C474:C488)</f>
        <v>1201</v>
      </c>
      <c r="D473" s="479">
        <f>SUM(D474:D488)</f>
        <v>2353</v>
      </c>
      <c r="E473" s="480">
        <f t="shared" si="21"/>
        <v>0.959</v>
      </c>
      <c r="F473" s="476" t="str">
        <f t="shared" si="22"/>
        <v>是</v>
      </c>
      <c r="G473" s="295" t="str">
        <f t="shared" si="23"/>
        <v>款</v>
      </c>
      <c r="H473" s="296"/>
    </row>
    <row r="474" s="162" customFormat="1" ht="36" customHeight="1" spans="1:8">
      <c r="A474" s="321">
        <v>2070101</v>
      </c>
      <c r="B474" s="481" t="s">
        <v>117</v>
      </c>
      <c r="C474" s="345">
        <f>VLOOKUP(A474,'[3]02'!A:E,5,0)</f>
        <v>492</v>
      </c>
      <c r="D474" s="345">
        <f>VLOOKUP(A474,[4]Sheet1!$A:$D,4,0)</f>
        <v>472</v>
      </c>
      <c r="E474" s="480">
        <f t="shared" si="21"/>
        <v>-0.041</v>
      </c>
      <c r="F474" s="476" t="str">
        <f t="shared" si="22"/>
        <v>是</v>
      </c>
      <c r="G474" s="295" t="str">
        <f t="shared" si="23"/>
        <v>项</v>
      </c>
      <c r="H474" s="296"/>
    </row>
    <row r="475" s="162" customFormat="1" ht="36" customHeight="1" spans="1:8">
      <c r="A475" s="321">
        <v>2070102</v>
      </c>
      <c r="B475" s="481" t="s">
        <v>118</v>
      </c>
      <c r="C475" s="345">
        <f>VLOOKUP(A475,'[3]02'!A:E,5,0)</f>
        <v>0</v>
      </c>
      <c r="D475" s="345">
        <f>VLOOKUP(A475,[4]Sheet1!$A:$D,4,0)</f>
        <v>1590</v>
      </c>
      <c r="E475" s="480">
        <f t="shared" si="21"/>
        <v>0</v>
      </c>
      <c r="F475" s="476" t="str">
        <f t="shared" si="22"/>
        <v>是</v>
      </c>
      <c r="G475" s="295" t="str">
        <f t="shared" si="23"/>
        <v>项</v>
      </c>
      <c r="H475" s="296"/>
    </row>
    <row r="476" s="160" customFormat="1" ht="36" hidden="1" customHeight="1" spans="1:8">
      <c r="A476" s="321">
        <v>2070103</v>
      </c>
      <c r="B476" s="481" t="s">
        <v>119</v>
      </c>
      <c r="C476" s="345">
        <f>VLOOKUP(A476,'[3]02'!A:E,5,0)</f>
        <v>0</v>
      </c>
      <c r="D476" s="345"/>
      <c r="E476" s="480">
        <f t="shared" si="21"/>
        <v>0</v>
      </c>
      <c r="F476" s="476" t="str">
        <f t="shared" si="22"/>
        <v>否</v>
      </c>
      <c r="G476" s="295" t="str">
        <f t="shared" si="23"/>
        <v>项</v>
      </c>
      <c r="H476" s="296"/>
    </row>
    <row r="477" s="160" customFormat="1" ht="36" hidden="1" customHeight="1" spans="1:8">
      <c r="A477" s="321">
        <v>2070104</v>
      </c>
      <c r="B477" s="481" t="s">
        <v>412</v>
      </c>
      <c r="C477" s="345">
        <f>VLOOKUP(A477,'[3]02'!A:E,5,0)</f>
        <v>0</v>
      </c>
      <c r="D477" s="345"/>
      <c r="E477" s="480">
        <f t="shared" si="21"/>
        <v>0</v>
      </c>
      <c r="F477" s="476" t="str">
        <f t="shared" si="22"/>
        <v>否</v>
      </c>
      <c r="G477" s="295" t="str">
        <f t="shared" si="23"/>
        <v>项</v>
      </c>
      <c r="H477" s="296"/>
    </row>
    <row r="478" s="160" customFormat="1" ht="36" hidden="1" customHeight="1" spans="1:8">
      <c r="A478" s="321">
        <v>2070105</v>
      </c>
      <c r="B478" s="481" t="s">
        <v>413</v>
      </c>
      <c r="C478" s="345">
        <f>VLOOKUP(A478,'[3]02'!A:E,5,0)</f>
        <v>0</v>
      </c>
      <c r="D478" s="345"/>
      <c r="E478" s="480">
        <f t="shared" si="21"/>
        <v>0</v>
      </c>
      <c r="F478" s="476" t="str">
        <f t="shared" si="22"/>
        <v>否</v>
      </c>
      <c r="G478" s="295" t="str">
        <f t="shared" si="23"/>
        <v>项</v>
      </c>
      <c r="H478" s="296"/>
    </row>
    <row r="479" s="160" customFormat="1" ht="36" hidden="1" customHeight="1" spans="1:8">
      <c r="A479" s="321">
        <v>2070106</v>
      </c>
      <c r="B479" s="481" t="s">
        <v>414</v>
      </c>
      <c r="C479" s="345">
        <f>VLOOKUP(A479,'[3]02'!A:E,5,0)</f>
        <v>0</v>
      </c>
      <c r="D479" s="345"/>
      <c r="E479" s="480">
        <f t="shared" si="21"/>
        <v>0</v>
      </c>
      <c r="F479" s="476" t="str">
        <f t="shared" si="22"/>
        <v>否</v>
      </c>
      <c r="G479" s="295" t="str">
        <f t="shared" si="23"/>
        <v>项</v>
      </c>
      <c r="H479" s="296"/>
    </row>
    <row r="480" s="160" customFormat="1" ht="36" hidden="1" customHeight="1" spans="1:8">
      <c r="A480" s="321">
        <v>2070107</v>
      </c>
      <c r="B480" s="481" t="s">
        <v>415</v>
      </c>
      <c r="C480" s="345">
        <f>VLOOKUP(A480,'[3]02'!A:E,5,0)</f>
        <v>0</v>
      </c>
      <c r="D480" s="345"/>
      <c r="E480" s="480">
        <f t="shared" si="21"/>
        <v>0</v>
      </c>
      <c r="F480" s="476" t="str">
        <f t="shared" si="22"/>
        <v>否</v>
      </c>
      <c r="G480" s="295" t="str">
        <f t="shared" si="23"/>
        <v>项</v>
      </c>
      <c r="H480" s="296"/>
    </row>
    <row r="481" s="162" customFormat="1" ht="36" customHeight="1" spans="1:8">
      <c r="A481" s="321">
        <v>2070108</v>
      </c>
      <c r="B481" s="481" t="s">
        <v>416</v>
      </c>
      <c r="C481" s="345">
        <f>VLOOKUP(A481,'[3]02'!A:E,5,0)</f>
        <v>0</v>
      </c>
      <c r="D481" s="345">
        <f>VLOOKUP(A481,[4]Sheet1!$A:$D,4,0)</f>
        <v>50</v>
      </c>
      <c r="E481" s="480">
        <f t="shared" si="21"/>
        <v>0</v>
      </c>
      <c r="F481" s="476" t="str">
        <f t="shared" si="22"/>
        <v>是</v>
      </c>
      <c r="G481" s="295" t="str">
        <f t="shared" si="23"/>
        <v>项</v>
      </c>
      <c r="H481" s="296"/>
    </row>
    <row r="482" s="162" customFormat="1" ht="36" customHeight="1" spans="1:8">
      <c r="A482" s="321">
        <v>2070109</v>
      </c>
      <c r="B482" s="481" t="s">
        <v>417</v>
      </c>
      <c r="C482" s="345">
        <f>VLOOKUP(A482,'[3]02'!A:E,5,0)</f>
        <v>538</v>
      </c>
      <c r="D482" s="345">
        <f>VLOOKUP(A482,[4]Sheet1!$A:$D,4,0)</f>
        <v>47</v>
      </c>
      <c r="E482" s="480">
        <f t="shared" si="21"/>
        <v>-0.913</v>
      </c>
      <c r="F482" s="476" t="str">
        <f t="shared" si="22"/>
        <v>是</v>
      </c>
      <c r="G482" s="295" t="str">
        <f t="shared" si="23"/>
        <v>项</v>
      </c>
      <c r="H482" s="296"/>
    </row>
    <row r="483" s="160" customFormat="1" ht="36" hidden="1" customHeight="1" spans="1:8">
      <c r="A483" s="321">
        <v>2070110</v>
      </c>
      <c r="B483" s="481" t="s">
        <v>418</v>
      </c>
      <c r="C483" s="345">
        <f>VLOOKUP(A483,'[3]02'!A:E,5,0)</f>
        <v>0</v>
      </c>
      <c r="D483" s="345"/>
      <c r="E483" s="480">
        <f t="shared" si="21"/>
        <v>0</v>
      </c>
      <c r="F483" s="476" t="str">
        <f t="shared" si="22"/>
        <v>否</v>
      </c>
      <c r="G483" s="295" t="str">
        <f t="shared" si="23"/>
        <v>项</v>
      </c>
      <c r="H483" s="296"/>
    </row>
    <row r="484" s="162" customFormat="1" ht="36" customHeight="1" spans="1:8">
      <c r="A484" s="321">
        <v>2070111</v>
      </c>
      <c r="B484" s="481" t="s">
        <v>419</v>
      </c>
      <c r="C484" s="345">
        <f>VLOOKUP(A484,'[3]02'!A:E,5,0)</f>
        <v>5</v>
      </c>
      <c r="D484" s="345">
        <f>VLOOKUP(A484,[4]Sheet1!$A:$D,4,0)</f>
        <v>10</v>
      </c>
      <c r="E484" s="480">
        <f t="shared" si="21"/>
        <v>1</v>
      </c>
      <c r="F484" s="476" t="str">
        <f t="shared" si="22"/>
        <v>是</v>
      </c>
      <c r="G484" s="295" t="str">
        <f t="shared" si="23"/>
        <v>项</v>
      </c>
      <c r="H484" s="296"/>
    </row>
    <row r="485" s="160" customFormat="1" ht="36" hidden="1" customHeight="1" spans="1:8">
      <c r="A485" s="321">
        <v>2070112</v>
      </c>
      <c r="B485" s="481" t="s">
        <v>420</v>
      </c>
      <c r="C485" s="345">
        <f>VLOOKUP(A485,'[3]02'!A:E,5,0)</f>
        <v>0</v>
      </c>
      <c r="D485" s="345"/>
      <c r="E485" s="480">
        <f t="shared" si="21"/>
        <v>0</v>
      </c>
      <c r="F485" s="476" t="str">
        <f t="shared" si="22"/>
        <v>否</v>
      </c>
      <c r="G485" s="295" t="str">
        <f t="shared" si="23"/>
        <v>项</v>
      </c>
      <c r="H485" s="296"/>
    </row>
    <row r="486" s="160" customFormat="1" ht="36" hidden="1" customHeight="1" spans="1:8">
      <c r="A486" s="321">
        <v>2070113</v>
      </c>
      <c r="B486" s="481" t="s">
        <v>421</v>
      </c>
      <c r="C486" s="345">
        <f>VLOOKUP(A486,'[3]02'!A:E,5,0)</f>
        <v>0</v>
      </c>
      <c r="D486" s="345"/>
      <c r="E486" s="480">
        <f t="shared" si="21"/>
        <v>0</v>
      </c>
      <c r="F486" s="476" t="str">
        <f t="shared" si="22"/>
        <v>否</v>
      </c>
      <c r="G486" s="295" t="str">
        <f t="shared" si="23"/>
        <v>项</v>
      </c>
      <c r="H486" s="296"/>
    </row>
    <row r="487" s="160" customFormat="1" ht="36" hidden="1" customHeight="1" spans="1:8">
      <c r="A487" s="321">
        <v>2070114</v>
      </c>
      <c r="B487" s="481" t="s">
        <v>422</v>
      </c>
      <c r="C487" s="345">
        <f>VLOOKUP(A487,'[3]02'!A:E,5,0)</f>
        <v>0</v>
      </c>
      <c r="D487" s="345"/>
      <c r="E487" s="480">
        <f t="shared" si="21"/>
        <v>0</v>
      </c>
      <c r="F487" s="476" t="str">
        <f t="shared" si="22"/>
        <v>否</v>
      </c>
      <c r="G487" s="295" t="str">
        <f t="shared" si="23"/>
        <v>项</v>
      </c>
      <c r="H487" s="296"/>
    </row>
    <row r="488" s="162" customFormat="1" ht="36" customHeight="1" spans="1:8">
      <c r="A488" s="321">
        <v>2070199</v>
      </c>
      <c r="B488" s="481" t="s">
        <v>423</v>
      </c>
      <c r="C488" s="345">
        <f>VLOOKUP(A488,'[3]02'!A:E,5,0)</f>
        <v>166</v>
      </c>
      <c r="D488" s="345">
        <f>VLOOKUP(A488,[4]Sheet1!$A:$D,4,0)</f>
        <v>184</v>
      </c>
      <c r="E488" s="480">
        <f t="shared" si="21"/>
        <v>0.108</v>
      </c>
      <c r="F488" s="476" t="str">
        <f t="shared" si="22"/>
        <v>是</v>
      </c>
      <c r="G488" s="295" t="str">
        <f t="shared" si="23"/>
        <v>项</v>
      </c>
      <c r="H488" s="296"/>
    </row>
    <row r="489" s="295" customFormat="1" ht="36" customHeight="1" spans="1:8">
      <c r="A489" s="321">
        <v>20702</v>
      </c>
      <c r="B489" s="478" t="s">
        <v>424</v>
      </c>
      <c r="C489" s="479">
        <f>SUM(C490:C496)</f>
        <v>67</v>
      </c>
      <c r="D489" s="479">
        <f>SUM(D490:D496)</f>
        <v>52</v>
      </c>
      <c r="E489" s="480">
        <f t="shared" si="21"/>
        <v>-0.224</v>
      </c>
      <c r="F489" s="476" t="str">
        <f t="shared" si="22"/>
        <v>是</v>
      </c>
      <c r="G489" s="295" t="str">
        <f t="shared" si="23"/>
        <v>款</v>
      </c>
      <c r="H489" s="296"/>
    </row>
    <row r="490" s="160" customFormat="1" ht="36" hidden="1" customHeight="1" spans="1:8">
      <c r="A490" s="321">
        <v>2070201</v>
      </c>
      <c r="B490" s="481" t="s">
        <v>117</v>
      </c>
      <c r="C490" s="345">
        <f>VLOOKUP(A490,'[3]02'!A:E,5,0)</f>
        <v>0</v>
      </c>
      <c r="D490" s="345"/>
      <c r="E490" s="480">
        <f t="shared" si="21"/>
        <v>0</v>
      </c>
      <c r="F490" s="476" t="str">
        <f t="shared" si="22"/>
        <v>否</v>
      </c>
      <c r="G490" s="295" t="str">
        <f t="shared" si="23"/>
        <v>项</v>
      </c>
      <c r="H490" s="296"/>
    </row>
    <row r="491" s="160" customFormat="1" ht="36" hidden="1" customHeight="1" spans="1:8">
      <c r="A491" s="321">
        <v>2070202</v>
      </c>
      <c r="B491" s="481" t="s">
        <v>118</v>
      </c>
      <c r="C491" s="345">
        <f>VLOOKUP(A491,'[3]02'!A:E,5,0)</f>
        <v>0</v>
      </c>
      <c r="D491" s="345"/>
      <c r="E491" s="480">
        <f t="shared" si="21"/>
        <v>0</v>
      </c>
      <c r="F491" s="476" t="str">
        <f t="shared" si="22"/>
        <v>否</v>
      </c>
      <c r="G491" s="295" t="str">
        <f t="shared" si="23"/>
        <v>项</v>
      </c>
      <c r="H491" s="296"/>
    </row>
    <row r="492" s="160" customFormat="1" ht="36" hidden="1" customHeight="1" spans="1:8">
      <c r="A492" s="321">
        <v>2070203</v>
      </c>
      <c r="B492" s="481" t="s">
        <v>119</v>
      </c>
      <c r="C492" s="345">
        <f>VLOOKUP(A492,'[3]02'!A:E,5,0)</f>
        <v>0</v>
      </c>
      <c r="D492" s="345"/>
      <c r="E492" s="480">
        <f t="shared" si="21"/>
        <v>0</v>
      </c>
      <c r="F492" s="476" t="str">
        <f t="shared" si="22"/>
        <v>否</v>
      </c>
      <c r="G492" s="295" t="str">
        <f t="shared" si="23"/>
        <v>项</v>
      </c>
      <c r="H492" s="296"/>
    </row>
    <row r="493" s="162" customFormat="1" ht="36" customHeight="1" spans="1:8">
      <c r="A493" s="321">
        <v>2070204</v>
      </c>
      <c r="B493" s="481" t="s">
        <v>425</v>
      </c>
      <c r="C493" s="345">
        <f>VLOOKUP(A493,'[3]02'!A:E,5,0)</f>
        <v>67</v>
      </c>
      <c r="D493" s="345">
        <f>VLOOKUP(A493,[4]Sheet1!$A:$D,4,0)</f>
        <v>52</v>
      </c>
      <c r="E493" s="480">
        <f t="shared" si="21"/>
        <v>-0.224</v>
      </c>
      <c r="F493" s="476" t="str">
        <f t="shared" si="22"/>
        <v>是</v>
      </c>
      <c r="G493" s="295" t="str">
        <f t="shared" si="23"/>
        <v>项</v>
      </c>
      <c r="H493" s="296"/>
    </row>
    <row r="494" s="160" customFormat="1" ht="36" hidden="1" customHeight="1" spans="1:8">
      <c r="A494" s="321">
        <v>2070205</v>
      </c>
      <c r="B494" s="481" t="s">
        <v>426</v>
      </c>
      <c r="C494" s="345">
        <f>VLOOKUP(A494,'[3]02'!A:E,5,0)</f>
        <v>0</v>
      </c>
      <c r="D494" s="345"/>
      <c r="E494" s="480">
        <f t="shared" si="21"/>
        <v>0</v>
      </c>
      <c r="F494" s="476" t="str">
        <f t="shared" si="22"/>
        <v>否</v>
      </c>
      <c r="G494" s="295" t="str">
        <f t="shared" si="23"/>
        <v>项</v>
      </c>
      <c r="H494" s="296"/>
    </row>
    <row r="495" s="160" customFormat="1" ht="36" hidden="1" customHeight="1" spans="1:8">
      <c r="A495" s="321">
        <v>2070206</v>
      </c>
      <c r="B495" s="481" t="s">
        <v>427</v>
      </c>
      <c r="C495" s="345">
        <f>VLOOKUP(A495,'[3]02'!A:E,5,0)</f>
        <v>0</v>
      </c>
      <c r="D495" s="345"/>
      <c r="E495" s="480">
        <f t="shared" si="21"/>
        <v>0</v>
      </c>
      <c r="F495" s="476" t="str">
        <f t="shared" si="22"/>
        <v>否</v>
      </c>
      <c r="G495" s="295" t="str">
        <f t="shared" si="23"/>
        <v>项</v>
      </c>
      <c r="H495" s="296"/>
    </row>
    <row r="496" s="160" customFormat="1" ht="36" hidden="1" customHeight="1" spans="1:8">
      <c r="A496" s="321">
        <v>2070299</v>
      </c>
      <c r="B496" s="481" t="s">
        <v>428</v>
      </c>
      <c r="C496" s="345">
        <f>VLOOKUP(A496,'[3]02'!A:E,5,0)</f>
        <v>0</v>
      </c>
      <c r="D496" s="345"/>
      <c r="E496" s="480">
        <f t="shared" si="21"/>
        <v>0</v>
      </c>
      <c r="F496" s="476" t="str">
        <f t="shared" si="22"/>
        <v>否</v>
      </c>
      <c r="G496" s="295" t="str">
        <f t="shared" si="23"/>
        <v>项</v>
      </c>
      <c r="H496" s="296"/>
    </row>
    <row r="497" s="295" customFormat="1" ht="36" customHeight="1" spans="1:8">
      <c r="A497" s="321">
        <v>20703</v>
      </c>
      <c r="B497" s="478" t="s">
        <v>429</v>
      </c>
      <c r="C497" s="479">
        <f>SUM(C498:C507)</f>
        <v>1647</v>
      </c>
      <c r="D497" s="479">
        <f>SUM(D498:D507)</f>
        <v>0</v>
      </c>
      <c r="E497" s="480">
        <f t="shared" si="21"/>
        <v>-1</v>
      </c>
      <c r="F497" s="476" t="str">
        <f t="shared" si="22"/>
        <v>是</v>
      </c>
      <c r="G497" s="295" t="str">
        <f t="shared" si="23"/>
        <v>款</v>
      </c>
      <c r="H497" s="296"/>
    </row>
    <row r="498" s="160" customFormat="1" ht="36" hidden="1" customHeight="1" spans="1:8">
      <c r="A498" s="321">
        <v>2070301</v>
      </c>
      <c r="B498" s="481" t="s">
        <v>117</v>
      </c>
      <c r="C498" s="345">
        <f>VLOOKUP(A498,'[3]02'!A:E,5,0)</f>
        <v>0</v>
      </c>
      <c r="D498" s="345"/>
      <c r="E498" s="480">
        <f t="shared" si="21"/>
        <v>0</v>
      </c>
      <c r="F498" s="476" t="str">
        <f t="shared" si="22"/>
        <v>否</v>
      </c>
      <c r="G498" s="295" t="str">
        <f t="shared" si="23"/>
        <v>项</v>
      </c>
      <c r="H498" s="296"/>
    </row>
    <row r="499" s="160" customFormat="1" ht="36" hidden="1" customHeight="1" spans="1:8">
      <c r="A499" s="321">
        <v>2070302</v>
      </c>
      <c r="B499" s="481" t="s">
        <v>118</v>
      </c>
      <c r="C499" s="345">
        <f>VLOOKUP(A499,'[3]02'!A:E,5,0)</f>
        <v>0</v>
      </c>
      <c r="D499" s="345"/>
      <c r="E499" s="480">
        <f t="shared" si="21"/>
        <v>0</v>
      </c>
      <c r="F499" s="476" t="str">
        <f t="shared" si="22"/>
        <v>否</v>
      </c>
      <c r="G499" s="295" t="str">
        <f t="shared" si="23"/>
        <v>项</v>
      </c>
      <c r="H499" s="296"/>
    </row>
    <row r="500" s="160" customFormat="1" ht="36" hidden="1" customHeight="1" spans="1:8">
      <c r="A500" s="321">
        <v>2070303</v>
      </c>
      <c r="B500" s="481" t="s">
        <v>119</v>
      </c>
      <c r="C500" s="345">
        <f>VLOOKUP(A500,'[3]02'!A:E,5,0)</f>
        <v>0</v>
      </c>
      <c r="D500" s="345"/>
      <c r="E500" s="480">
        <f t="shared" si="21"/>
        <v>0</v>
      </c>
      <c r="F500" s="476" t="str">
        <f t="shared" si="22"/>
        <v>否</v>
      </c>
      <c r="G500" s="295" t="str">
        <f t="shared" si="23"/>
        <v>项</v>
      </c>
      <c r="H500" s="296"/>
    </row>
    <row r="501" s="160" customFormat="1" ht="36" hidden="1" customHeight="1" spans="1:8">
      <c r="A501" s="321">
        <v>2070304</v>
      </c>
      <c r="B501" s="481" t="s">
        <v>430</v>
      </c>
      <c r="C501" s="345">
        <f>VLOOKUP(A501,'[3]02'!A:E,5,0)</f>
        <v>0</v>
      </c>
      <c r="D501" s="345"/>
      <c r="E501" s="480">
        <f t="shared" si="21"/>
        <v>0</v>
      </c>
      <c r="F501" s="476" t="str">
        <f t="shared" si="22"/>
        <v>否</v>
      </c>
      <c r="G501" s="295" t="str">
        <f t="shared" si="23"/>
        <v>项</v>
      </c>
      <c r="H501" s="296"/>
    </row>
    <row r="502" s="160" customFormat="1" ht="36" hidden="1" customHeight="1" spans="1:8">
      <c r="A502" s="321">
        <v>2070305</v>
      </c>
      <c r="B502" s="481" t="s">
        <v>431</v>
      </c>
      <c r="C502" s="345">
        <f>VLOOKUP(A502,'[3]02'!A:E,5,0)</f>
        <v>0</v>
      </c>
      <c r="D502" s="345"/>
      <c r="E502" s="480">
        <f t="shared" si="21"/>
        <v>0</v>
      </c>
      <c r="F502" s="476" t="str">
        <f t="shared" si="22"/>
        <v>否</v>
      </c>
      <c r="G502" s="295" t="str">
        <f t="shared" si="23"/>
        <v>项</v>
      </c>
      <c r="H502" s="296"/>
    </row>
    <row r="503" s="160" customFormat="1" ht="36" hidden="1" customHeight="1" spans="1:8">
      <c r="A503" s="321">
        <v>2070306</v>
      </c>
      <c r="B503" s="481" t="s">
        <v>432</v>
      </c>
      <c r="C503" s="345">
        <f>VLOOKUP(A503,'[3]02'!A:E,5,0)</f>
        <v>0</v>
      </c>
      <c r="D503" s="345"/>
      <c r="E503" s="480">
        <f t="shared" si="21"/>
        <v>0</v>
      </c>
      <c r="F503" s="476" t="str">
        <f t="shared" si="22"/>
        <v>否</v>
      </c>
      <c r="G503" s="295" t="str">
        <f t="shared" si="23"/>
        <v>项</v>
      </c>
      <c r="H503" s="296"/>
    </row>
    <row r="504" s="160" customFormat="1" ht="36" hidden="1" customHeight="1" spans="1:8">
      <c r="A504" s="321">
        <v>2070307</v>
      </c>
      <c r="B504" s="481" t="s">
        <v>433</v>
      </c>
      <c r="C504" s="345">
        <f>VLOOKUP(A504,'[3]02'!A:E,5,0)</f>
        <v>0</v>
      </c>
      <c r="D504" s="345"/>
      <c r="E504" s="480">
        <f t="shared" si="21"/>
        <v>0</v>
      </c>
      <c r="F504" s="476" t="str">
        <f t="shared" si="22"/>
        <v>否</v>
      </c>
      <c r="G504" s="295" t="str">
        <f t="shared" si="23"/>
        <v>项</v>
      </c>
      <c r="H504" s="296"/>
    </row>
    <row r="505" s="162" customFormat="1" ht="36" customHeight="1" spans="1:8">
      <c r="A505" s="321">
        <v>2070308</v>
      </c>
      <c r="B505" s="481" t="s">
        <v>434</v>
      </c>
      <c r="C505" s="345">
        <f>VLOOKUP(A505,'[3]02'!A:E,5,0)</f>
        <v>1647</v>
      </c>
      <c r="D505" s="345"/>
      <c r="E505" s="480">
        <f t="shared" si="21"/>
        <v>-1</v>
      </c>
      <c r="F505" s="476" t="str">
        <f t="shared" si="22"/>
        <v>是</v>
      </c>
      <c r="G505" s="295" t="str">
        <f t="shared" si="23"/>
        <v>项</v>
      </c>
      <c r="H505" s="296"/>
    </row>
    <row r="506" s="160" customFormat="1" ht="36" hidden="1" customHeight="1" spans="1:8">
      <c r="A506" s="321">
        <v>2070309</v>
      </c>
      <c r="B506" s="481" t="s">
        <v>435</v>
      </c>
      <c r="C506" s="345">
        <f>VLOOKUP(A506,'[3]02'!A:E,5,0)</f>
        <v>0</v>
      </c>
      <c r="D506" s="345"/>
      <c r="E506" s="480">
        <f t="shared" si="21"/>
        <v>0</v>
      </c>
      <c r="F506" s="476" t="str">
        <f t="shared" si="22"/>
        <v>否</v>
      </c>
      <c r="G506" s="295" t="str">
        <f t="shared" si="23"/>
        <v>项</v>
      </c>
      <c r="H506" s="296"/>
    </row>
    <row r="507" s="160" customFormat="1" ht="36" hidden="1" customHeight="1" spans="1:8">
      <c r="A507" s="321">
        <v>2070399</v>
      </c>
      <c r="B507" s="481" t="s">
        <v>436</v>
      </c>
      <c r="C507" s="345">
        <f>VLOOKUP(A507,'[3]02'!A:E,5,0)</f>
        <v>0</v>
      </c>
      <c r="D507" s="345"/>
      <c r="E507" s="480">
        <f t="shared" si="21"/>
        <v>0</v>
      </c>
      <c r="F507" s="476" t="str">
        <f t="shared" si="22"/>
        <v>否</v>
      </c>
      <c r="G507" s="295" t="str">
        <f t="shared" si="23"/>
        <v>项</v>
      </c>
      <c r="H507" s="296"/>
    </row>
    <row r="508" s="296" customFormat="1" ht="36" hidden="1" customHeight="1" spans="1:7">
      <c r="A508" s="321">
        <v>20706</v>
      </c>
      <c r="B508" s="478" t="s">
        <v>437</v>
      </c>
      <c r="C508" s="479">
        <f>SUM(C509:C516)</f>
        <v>0</v>
      </c>
      <c r="D508" s="479">
        <f>SUM(D509:D516)</f>
        <v>0</v>
      </c>
      <c r="E508" s="480">
        <f t="shared" si="21"/>
        <v>0</v>
      </c>
      <c r="F508" s="476" t="str">
        <f t="shared" si="22"/>
        <v>否</v>
      </c>
      <c r="G508" s="295" t="str">
        <f t="shared" si="23"/>
        <v>款</v>
      </c>
    </row>
    <row r="509" s="160" customFormat="1" ht="36" hidden="1" customHeight="1" spans="1:8">
      <c r="A509" s="321">
        <v>2070601</v>
      </c>
      <c r="B509" s="481" t="s">
        <v>117</v>
      </c>
      <c r="C509" s="345">
        <f>VLOOKUP(A509,'[3]02'!A:E,5,0)</f>
        <v>0</v>
      </c>
      <c r="D509" s="345"/>
      <c r="E509" s="480">
        <f t="shared" si="21"/>
        <v>0</v>
      </c>
      <c r="F509" s="476" t="str">
        <f t="shared" si="22"/>
        <v>否</v>
      </c>
      <c r="G509" s="295" t="str">
        <f t="shared" si="23"/>
        <v>项</v>
      </c>
      <c r="H509" s="296"/>
    </row>
    <row r="510" s="160" customFormat="1" ht="36" hidden="1" customHeight="1" spans="1:8">
      <c r="A510" s="321">
        <v>2070602</v>
      </c>
      <c r="B510" s="481" t="s">
        <v>118</v>
      </c>
      <c r="C510" s="345">
        <f>VLOOKUP(A510,'[3]02'!A:E,5,0)</f>
        <v>0</v>
      </c>
      <c r="D510" s="345"/>
      <c r="E510" s="480">
        <f t="shared" si="21"/>
        <v>0</v>
      </c>
      <c r="F510" s="476" t="str">
        <f t="shared" si="22"/>
        <v>否</v>
      </c>
      <c r="G510" s="295" t="str">
        <f t="shared" si="23"/>
        <v>项</v>
      </c>
      <c r="H510" s="296"/>
    </row>
    <row r="511" s="160" customFormat="1" ht="36" hidden="1" customHeight="1" spans="1:8">
      <c r="A511" s="321">
        <v>2070603</v>
      </c>
      <c r="B511" s="481" t="s">
        <v>119</v>
      </c>
      <c r="C511" s="345">
        <f>VLOOKUP(A511,'[3]02'!A:E,5,0)</f>
        <v>0</v>
      </c>
      <c r="D511" s="345"/>
      <c r="E511" s="480">
        <f t="shared" si="21"/>
        <v>0</v>
      </c>
      <c r="F511" s="476" t="str">
        <f t="shared" si="22"/>
        <v>否</v>
      </c>
      <c r="G511" s="295" t="str">
        <f t="shared" si="23"/>
        <v>项</v>
      </c>
      <c r="H511" s="296"/>
    </row>
    <row r="512" s="160" customFormat="1" ht="36" hidden="1" customHeight="1" spans="1:8">
      <c r="A512" s="321">
        <v>2070604</v>
      </c>
      <c r="B512" s="481" t="s">
        <v>438</v>
      </c>
      <c r="C512" s="345">
        <f>VLOOKUP(A512,'[3]02'!A:E,5,0)</f>
        <v>0</v>
      </c>
      <c r="D512" s="345"/>
      <c r="E512" s="480">
        <f t="shared" si="21"/>
        <v>0</v>
      </c>
      <c r="F512" s="476" t="str">
        <f t="shared" si="22"/>
        <v>否</v>
      </c>
      <c r="G512" s="295" t="str">
        <f t="shared" si="23"/>
        <v>项</v>
      </c>
      <c r="H512" s="296"/>
    </row>
    <row r="513" s="160" customFormat="1" ht="36" hidden="1" customHeight="1" spans="1:8">
      <c r="A513" s="321">
        <v>2070605</v>
      </c>
      <c r="B513" s="481" t="s">
        <v>439</v>
      </c>
      <c r="C513" s="345">
        <f>VLOOKUP(A513,'[3]02'!A:E,5,0)</f>
        <v>0</v>
      </c>
      <c r="D513" s="345"/>
      <c r="E513" s="480">
        <f t="shared" si="21"/>
        <v>0</v>
      </c>
      <c r="F513" s="476" t="str">
        <f t="shared" si="22"/>
        <v>否</v>
      </c>
      <c r="G513" s="295" t="str">
        <f t="shared" si="23"/>
        <v>项</v>
      </c>
      <c r="H513" s="296"/>
    </row>
    <row r="514" s="160" customFormat="1" ht="36" hidden="1" customHeight="1" spans="1:8">
      <c r="A514" s="321">
        <v>2070606</v>
      </c>
      <c r="B514" s="481" t="s">
        <v>440</v>
      </c>
      <c r="C514" s="345">
        <f>VLOOKUP(A514,'[3]02'!A:E,5,0)</f>
        <v>0</v>
      </c>
      <c r="D514" s="345"/>
      <c r="E514" s="480">
        <f t="shared" si="21"/>
        <v>0</v>
      </c>
      <c r="F514" s="476" t="str">
        <f t="shared" si="22"/>
        <v>否</v>
      </c>
      <c r="G514" s="295" t="str">
        <f t="shared" si="23"/>
        <v>项</v>
      </c>
      <c r="H514" s="296"/>
    </row>
    <row r="515" s="160" customFormat="1" ht="36" hidden="1" customHeight="1" spans="1:8">
      <c r="A515" s="321">
        <v>2070607</v>
      </c>
      <c r="B515" s="481" t="s">
        <v>441</v>
      </c>
      <c r="C515" s="345">
        <f>VLOOKUP(A515,'[3]02'!A:E,5,0)</f>
        <v>0</v>
      </c>
      <c r="D515" s="345"/>
      <c r="E515" s="480">
        <f t="shared" si="21"/>
        <v>0</v>
      </c>
      <c r="F515" s="476" t="str">
        <f t="shared" si="22"/>
        <v>否</v>
      </c>
      <c r="G515" s="295" t="str">
        <f t="shared" si="23"/>
        <v>项</v>
      </c>
      <c r="H515" s="296"/>
    </row>
    <row r="516" s="160" customFormat="1" ht="36" hidden="1" customHeight="1" spans="1:8">
      <c r="A516" s="321">
        <v>2070699</v>
      </c>
      <c r="B516" s="481" t="s">
        <v>442</v>
      </c>
      <c r="C516" s="345">
        <f>VLOOKUP(A516,'[3]02'!A:E,5,0)</f>
        <v>0</v>
      </c>
      <c r="D516" s="345"/>
      <c r="E516" s="480">
        <f t="shared" ref="E516:E579" si="24">IF(C516&lt;0,"",IFERROR(D516/C516-1,0))</f>
        <v>0</v>
      </c>
      <c r="F516" s="476" t="str">
        <f t="shared" ref="F516:F579" si="25">IF(LEN(A516)=3,"是",IF(B516&lt;&gt;"",IF(SUM(C516:D516)&lt;&gt;0,"是","否"),"是"))</f>
        <v>否</v>
      </c>
      <c r="G516" s="295" t="str">
        <f t="shared" ref="G516:G579" si="26">IF(LEN(A516)=3,"类",IF(LEN(A516)=5,"款","项"))</f>
        <v>项</v>
      </c>
      <c r="H516" s="296"/>
    </row>
    <row r="517" s="296" customFormat="1" ht="36" hidden="1" customHeight="1" spans="1:7">
      <c r="A517" s="321">
        <v>20708</v>
      </c>
      <c r="B517" s="478" t="s">
        <v>443</v>
      </c>
      <c r="C517" s="479">
        <f>SUM(C518:C524)</f>
        <v>0</v>
      </c>
      <c r="D517" s="479">
        <f>SUM(D518:D524)</f>
        <v>0</v>
      </c>
      <c r="E517" s="480">
        <f t="shared" si="24"/>
        <v>0</v>
      </c>
      <c r="F517" s="476" t="str">
        <f t="shared" si="25"/>
        <v>否</v>
      </c>
      <c r="G517" s="295" t="str">
        <f t="shared" si="26"/>
        <v>款</v>
      </c>
    </row>
    <row r="518" s="160" customFormat="1" ht="36" hidden="1" customHeight="1" spans="1:8">
      <c r="A518" s="321">
        <v>2070801</v>
      </c>
      <c r="B518" s="481" t="s">
        <v>117</v>
      </c>
      <c r="C518" s="345">
        <f>VLOOKUP(A518,'[3]02'!A:E,5,0)</f>
        <v>0</v>
      </c>
      <c r="D518" s="345"/>
      <c r="E518" s="480">
        <f t="shared" si="24"/>
        <v>0</v>
      </c>
      <c r="F518" s="476" t="str">
        <f t="shared" si="25"/>
        <v>否</v>
      </c>
      <c r="G518" s="295" t="str">
        <f t="shared" si="26"/>
        <v>项</v>
      </c>
      <c r="H518" s="296"/>
    </row>
    <row r="519" s="160" customFormat="1" ht="36" hidden="1" customHeight="1" spans="1:8">
      <c r="A519" s="321">
        <v>2070802</v>
      </c>
      <c r="B519" s="481" t="s">
        <v>118</v>
      </c>
      <c r="C519" s="345">
        <f>VLOOKUP(A519,'[3]02'!A:E,5,0)</f>
        <v>0</v>
      </c>
      <c r="D519" s="345"/>
      <c r="E519" s="480">
        <f t="shared" si="24"/>
        <v>0</v>
      </c>
      <c r="F519" s="476" t="str">
        <f t="shared" si="25"/>
        <v>否</v>
      </c>
      <c r="G519" s="295" t="str">
        <f t="shared" si="26"/>
        <v>项</v>
      </c>
      <c r="H519" s="296"/>
    </row>
    <row r="520" s="160" customFormat="1" ht="36" hidden="1" customHeight="1" spans="1:8">
      <c r="A520" s="321">
        <v>2070803</v>
      </c>
      <c r="B520" s="481" t="s">
        <v>119</v>
      </c>
      <c r="C520" s="345">
        <f>VLOOKUP(A520,'[3]02'!A:E,5,0)</f>
        <v>0</v>
      </c>
      <c r="D520" s="345"/>
      <c r="E520" s="480">
        <f t="shared" si="24"/>
        <v>0</v>
      </c>
      <c r="F520" s="476" t="str">
        <f t="shared" si="25"/>
        <v>否</v>
      </c>
      <c r="G520" s="295" t="str">
        <f t="shared" si="26"/>
        <v>项</v>
      </c>
      <c r="H520" s="296"/>
    </row>
    <row r="521" s="160" customFormat="1" ht="36" hidden="1" customHeight="1" spans="1:8">
      <c r="A521" s="321">
        <v>2070806</v>
      </c>
      <c r="B521" s="481" t="s">
        <v>444</v>
      </c>
      <c r="C521" s="345">
        <f>VLOOKUP(A521,'[3]02'!A:E,5,0)</f>
        <v>0</v>
      </c>
      <c r="D521" s="345"/>
      <c r="E521" s="480">
        <f t="shared" si="24"/>
        <v>0</v>
      </c>
      <c r="F521" s="476" t="str">
        <f t="shared" si="25"/>
        <v>否</v>
      </c>
      <c r="G521" s="295" t="str">
        <f t="shared" si="26"/>
        <v>项</v>
      </c>
      <c r="H521" s="296"/>
    </row>
    <row r="522" s="160" customFormat="1" ht="36" hidden="1" customHeight="1" spans="1:8">
      <c r="A522" s="491">
        <v>2070807</v>
      </c>
      <c r="B522" s="481" t="s">
        <v>445</v>
      </c>
      <c r="C522" s="345">
        <f>VLOOKUP(A522,'[3]02'!A:E,5,0)</f>
        <v>0</v>
      </c>
      <c r="D522" s="345"/>
      <c r="E522" s="480">
        <f t="shared" si="24"/>
        <v>0</v>
      </c>
      <c r="F522" s="476" t="str">
        <f t="shared" si="25"/>
        <v>否</v>
      </c>
      <c r="G522" s="295" t="str">
        <f t="shared" si="26"/>
        <v>项</v>
      </c>
      <c r="H522" s="296"/>
    </row>
    <row r="523" s="160" customFormat="1" ht="36" hidden="1" customHeight="1" spans="1:8">
      <c r="A523" s="491">
        <v>2070808</v>
      </c>
      <c r="B523" s="481" t="s">
        <v>446</v>
      </c>
      <c r="C523" s="345">
        <f>VLOOKUP(A523,'[3]02'!A:E,5,0)</f>
        <v>0</v>
      </c>
      <c r="D523" s="345"/>
      <c r="E523" s="480">
        <f t="shared" si="24"/>
        <v>0</v>
      </c>
      <c r="F523" s="476" t="str">
        <f t="shared" si="25"/>
        <v>否</v>
      </c>
      <c r="G523" s="295" t="str">
        <f t="shared" si="26"/>
        <v>项</v>
      </c>
      <c r="H523" s="296"/>
    </row>
    <row r="524" s="160" customFormat="1" ht="36" hidden="1" customHeight="1" spans="1:8">
      <c r="A524" s="321">
        <v>2070899</v>
      </c>
      <c r="B524" s="481" t="s">
        <v>447</v>
      </c>
      <c r="C524" s="345">
        <f>VLOOKUP(A524,'[3]02'!A:E,5,0)</f>
        <v>0</v>
      </c>
      <c r="D524" s="345"/>
      <c r="E524" s="480">
        <f t="shared" si="24"/>
        <v>0</v>
      </c>
      <c r="F524" s="476" t="str">
        <f t="shared" si="25"/>
        <v>否</v>
      </c>
      <c r="G524" s="295" t="str">
        <f t="shared" si="26"/>
        <v>项</v>
      </c>
      <c r="H524" s="296"/>
    </row>
    <row r="525" s="295" customFormat="1" ht="36" customHeight="1" spans="1:8">
      <c r="A525" s="321">
        <v>20799</v>
      </c>
      <c r="B525" s="478" t="s">
        <v>448</v>
      </c>
      <c r="C525" s="479">
        <f>SUM(C526:C528)</f>
        <v>344</v>
      </c>
      <c r="D525" s="479">
        <f>SUM(D526:D528)</f>
        <v>125</v>
      </c>
      <c r="E525" s="480">
        <f t="shared" si="24"/>
        <v>-0.637</v>
      </c>
      <c r="F525" s="476" t="str">
        <f t="shared" si="25"/>
        <v>是</v>
      </c>
      <c r="G525" s="295" t="str">
        <f t="shared" si="26"/>
        <v>款</v>
      </c>
      <c r="H525" s="296"/>
    </row>
    <row r="526" s="160" customFormat="1" ht="36" hidden="1" customHeight="1" spans="1:8">
      <c r="A526" s="321">
        <v>2079902</v>
      </c>
      <c r="B526" s="492" t="s">
        <v>449</v>
      </c>
      <c r="C526" s="345">
        <f>VLOOKUP(A526,'[3]02'!A:E,5,0)</f>
        <v>0</v>
      </c>
      <c r="D526" s="345"/>
      <c r="E526" s="480">
        <f t="shared" si="24"/>
        <v>0</v>
      </c>
      <c r="F526" s="476" t="str">
        <f t="shared" si="25"/>
        <v>否</v>
      </c>
      <c r="G526" s="295" t="str">
        <f t="shared" si="26"/>
        <v>项</v>
      </c>
      <c r="H526" s="296"/>
    </row>
    <row r="527" s="160" customFormat="1" ht="36" hidden="1" customHeight="1" spans="1:8">
      <c r="A527" s="321">
        <v>2079903</v>
      </c>
      <c r="B527" s="481" t="s">
        <v>450</v>
      </c>
      <c r="C527" s="345">
        <f>VLOOKUP(A527,'[3]02'!A:E,5,0)</f>
        <v>0</v>
      </c>
      <c r="D527" s="345"/>
      <c r="E527" s="480">
        <f t="shared" si="24"/>
        <v>0</v>
      </c>
      <c r="F527" s="476" t="str">
        <f t="shared" si="25"/>
        <v>否</v>
      </c>
      <c r="G527" s="295" t="str">
        <f t="shared" si="26"/>
        <v>项</v>
      </c>
      <c r="H527" s="296"/>
    </row>
    <row r="528" s="162" customFormat="1" ht="36" customHeight="1" spans="1:8">
      <c r="A528" s="321">
        <v>2079999</v>
      </c>
      <c r="B528" s="481" t="s">
        <v>448</v>
      </c>
      <c r="C528" s="345">
        <f>VLOOKUP(A528,'[3]02'!A:E,5,0)</f>
        <v>344</v>
      </c>
      <c r="D528" s="345">
        <f>VLOOKUP(A528,[4]Sheet1!$A:$D,4,0)</f>
        <v>125</v>
      </c>
      <c r="E528" s="480">
        <f t="shared" si="24"/>
        <v>-0.637</v>
      </c>
      <c r="F528" s="476" t="str">
        <f t="shared" si="25"/>
        <v>是</v>
      </c>
      <c r="G528" s="295" t="str">
        <f t="shared" si="26"/>
        <v>项</v>
      </c>
      <c r="H528" s="296"/>
    </row>
    <row r="529" s="295" customFormat="1" ht="36" customHeight="1" spans="1:8">
      <c r="A529" s="487">
        <v>208</v>
      </c>
      <c r="B529" s="473" t="s">
        <v>64</v>
      </c>
      <c r="C529" s="474">
        <f>SUM(C530,C549,C558,C560,C569,C573,C583,C592,C599,C607,C616,C622,C625,C628,C631,C634,C637,C641,C645,C654,C657)</f>
        <v>41909</v>
      </c>
      <c r="D529" s="474">
        <f>SUM(D530,D549,D558,D560,D569,D573,D583,D592,D599,D607,D616,D622,D625,D628,D631,D634,D637,D641,D645,D654,D657)</f>
        <v>45101</v>
      </c>
      <c r="E529" s="475">
        <f t="shared" si="24"/>
        <v>0.076</v>
      </c>
      <c r="F529" s="476" t="str">
        <f t="shared" si="25"/>
        <v>是</v>
      </c>
      <c r="G529" s="295" t="str">
        <f t="shared" si="26"/>
        <v>类</v>
      </c>
      <c r="H529" s="296"/>
    </row>
    <row r="530" s="295" customFormat="1" ht="36" customHeight="1" spans="1:8">
      <c r="A530" s="321">
        <v>20801</v>
      </c>
      <c r="B530" s="478" t="s">
        <v>451</v>
      </c>
      <c r="C530" s="479">
        <f>SUM(C531:C548)</f>
        <v>781</v>
      </c>
      <c r="D530" s="479">
        <f>SUM(D531:D548)</f>
        <v>710</v>
      </c>
      <c r="E530" s="480">
        <f t="shared" si="24"/>
        <v>-0.091</v>
      </c>
      <c r="F530" s="476" t="str">
        <f t="shared" si="25"/>
        <v>是</v>
      </c>
      <c r="G530" s="295" t="str">
        <f t="shared" si="26"/>
        <v>款</v>
      </c>
      <c r="H530" s="296"/>
    </row>
    <row r="531" s="162" customFormat="1" ht="36" customHeight="1" spans="1:8">
      <c r="A531" s="321">
        <v>2080101</v>
      </c>
      <c r="B531" s="481" t="s">
        <v>117</v>
      </c>
      <c r="C531" s="345">
        <f>VLOOKUP(A531,'[3]02'!A:E,5,0)</f>
        <v>721</v>
      </c>
      <c r="D531" s="345">
        <f>VLOOKUP(A531,[4]Sheet1!$A:$D,4,0)</f>
        <v>679</v>
      </c>
      <c r="E531" s="480">
        <f t="shared" si="24"/>
        <v>-0.058</v>
      </c>
      <c r="F531" s="476" t="str">
        <f t="shared" si="25"/>
        <v>是</v>
      </c>
      <c r="G531" s="295" t="str">
        <f t="shared" si="26"/>
        <v>项</v>
      </c>
      <c r="H531" s="296"/>
    </row>
    <row r="532" s="160" customFormat="1" ht="36" hidden="1" customHeight="1" spans="1:8">
      <c r="A532" s="321">
        <v>2080102</v>
      </c>
      <c r="B532" s="481" t="s">
        <v>118</v>
      </c>
      <c r="C532" s="345">
        <f>VLOOKUP(A532,'[3]02'!A:E,5,0)</f>
        <v>0</v>
      </c>
      <c r="D532" s="345"/>
      <c r="E532" s="480">
        <f t="shared" si="24"/>
        <v>0</v>
      </c>
      <c r="F532" s="476" t="str">
        <f t="shared" si="25"/>
        <v>否</v>
      </c>
      <c r="G532" s="295" t="str">
        <f t="shared" si="26"/>
        <v>项</v>
      </c>
      <c r="H532" s="296"/>
    </row>
    <row r="533" s="160" customFormat="1" ht="36" hidden="1" customHeight="1" spans="1:8">
      <c r="A533" s="321">
        <v>2080103</v>
      </c>
      <c r="B533" s="481" t="s">
        <v>119</v>
      </c>
      <c r="C533" s="345">
        <f>VLOOKUP(A533,'[3]02'!A:E,5,0)</f>
        <v>0</v>
      </c>
      <c r="D533" s="345"/>
      <c r="E533" s="480">
        <f t="shared" si="24"/>
        <v>0</v>
      </c>
      <c r="F533" s="476" t="str">
        <f t="shared" si="25"/>
        <v>否</v>
      </c>
      <c r="G533" s="295" t="str">
        <f t="shared" si="26"/>
        <v>项</v>
      </c>
      <c r="H533" s="296"/>
    </row>
    <row r="534" s="160" customFormat="1" ht="36" hidden="1" customHeight="1" spans="1:8">
      <c r="A534" s="321">
        <v>2080104</v>
      </c>
      <c r="B534" s="481" t="s">
        <v>452</v>
      </c>
      <c r="C534" s="345">
        <f>VLOOKUP(A534,'[3]02'!A:E,5,0)</f>
        <v>0</v>
      </c>
      <c r="D534" s="345"/>
      <c r="E534" s="480">
        <f t="shared" si="24"/>
        <v>0</v>
      </c>
      <c r="F534" s="476" t="str">
        <f t="shared" si="25"/>
        <v>否</v>
      </c>
      <c r="G534" s="295" t="str">
        <f t="shared" si="26"/>
        <v>项</v>
      </c>
      <c r="H534" s="296"/>
    </row>
    <row r="535" s="160" customFormat="1" ht="36" hidden="1" customHeight="1" spans="1:8">
      <c r="A535" s="321">
        <v>2080105</v>
      </c>
      <c r="B535" s="481" t="s">
        <v>453</v>
      </c>
      <c r="C535" s="345">
        <f>VLOOKUP(A535,'[3]02'!A:E,5,0)</f>
        <v>0</v>
      </c>
      <c r="D535" s="345"/>
      <c r="E535" s="480">
        <f t="shared" si="24"/>
        <v>0</v>
      </c>
      <c r="F535" s="476" t="str">
        <f t="shared" si="25"/>
        <v>否</v>
      </c>
      <c r="G535" s="295" t="str">
        <f t="shared" si="26"/>
        <v>项</v>
      </c>
      <c r="H535" s="296"/>
    </row>
    <row r="536" s="160" customFormat="1" ht="36" hidden="1" customHeight="1" spans="1:8">
      <c r="A536" s="321">
        <v>2080106</v>
      </c>
      <c r="B536" s="481" t="s">
        <v>454</v>
      </c>
      <c r="C536" s="345">
        <f>VLOOKUP(A536,'[3]02'!A:E,5,0)</f>
        <v>0</v>
      </c>
      <c r="D536" s="345"/>
      <c r="E536" s="480">
        <f t="shared" si="24"/>
        <v>0</v>
      </c>
      <c r="F536" s="476" t="str">
        <f t="shared" si="25"/>
        <v>否</v>
      </c>
      <c r="G536" s="295" t="str">
        <f t="shared" si="26"/>
        <v>项</v>
      </c>
      <c r="H536" s="296"/>
    </row>
    <row r="537" s="160" customFormat="1" ht="36" hidden="1" customHeight="1" spans="1:8">
      <c r="A537" s="321">
        <v>2080107</v>
      </c>
      <c r="B537" s="481" t="s">
        <v>455</v>
      </c>
      <c r="C537" s="345">
        <f>VLOOKUP(A537,'[3]02'!A:E,5,0)</f>
        <v>0</v>
      </c>
      <c r="D537" s="345"/>
      <c r="E537" s="480">
        <f t="shared" si="24"/>
        <v>0</v>
      </c>
      <c r="F537" s="476" t="str">
        <f t="shared" si="25"/>
        <v>否</v>
      </c>
      <c r="G537" s="295" t="str">
        <f t="shared" si="26"/>
        <v>项</v>
      </c>
      <c r="H537" s="296"/>
    </row>
    <row r="538" s="160" customFormat="1" ht="36" hidden="1" customHeight="1" spans="1:8">
      <c r="A538" s="321">
        <v>2080108</v>
      </c>
      <c r="B538" s="481" t="s">
        <v>157</v>
      </c>
      <c r="C538" s="345">
        <f>VLOOKUP(A538,'[3]02'!A:E,5,0)</f>
        <v>0</v>
      </c>
      <c r="D538" s="345"/>
      <c r="E538" s="480">
        <f t="shared" si="24"/>
        <v>0</v>
      </c>
      <c r="F538" s="476" t="str">
        <f t="shared" si="25"/>
        <v>否</v>
      </c>
      <c r="G538" s="295" t="str">
        <f t="shared" si="26"/>
        <v>项</v>
      </c>
      <c r="H538" s="296"/>
    </row>
    <row r="539" s="160" customFormat="1" ht="36" hidden="1" customHeight="1" spans="1:8">
      <c r="A539" s="321">
        <v>2080109</v>
      </c>
      <c r="B539" s="481" t="s">
        <v>456</v>
      </c>
      <c r="C539" s="345">
        <f>VLOOKUP(A539,'[3]02'!A:E,5,0)</f>
        <v>0</v>
      </c>
      <c r="D539" s="345"/>
      <c r="E539" s="480">
        <f t="shared" si="24"/>
        <v>0</v>
      </c>
      <c r="F539" s="476" t="str">
        <f t="shared" si="25"/>
        <v>否</v>
      </c>
      <c r="G539" s="295" t="str">
        <f t="shared" si="26"/>
        <v>项</v>
      </c>
      <c r="H539" s="296"/>
    </row>
    <row r="540" s="160" customFormat="1" ht="36" hidden="1" customHeight="1" spans="1:8">
      <c r="A540" s="321">
        <v>2080110</v>
      </c>
      <c r="B540" s="481" t="s">
        <v>457</v>
      </c>
      <c r="C540" s="345">
        <f>VLOOKUP(A540,'[3]02'!A:E,5,0)</f>
        <v>0</v>
      </c>
      <c r="D540" s="345"/>
      <c r="E540" s="480">
        <f t="shared" si="24"/>
        <v>0</v>
      </c>
      <c r="F540" s="476" t="str">
        <f t="shared" si="25"/>
        <v>否</v>
      </c>
      <c r="G540" s="295" t="str">
        <f t="shared" si="26"/>
        <v>项</v>
      </c>
      <c r="H540" s="296"/>
    </row>
    <row r="541" s="160" customFormat="1" ht="36" hidden="1" customHeight="1" spans="1:8">
      <c r="A541" s="321">
        <v>2080111</v>
      </c>
      <c r="B541" s="481" t="s">
        <v>458</v>
      </c>
      <c r="C541" s="345">
        <f>VLOOKUP(A541,'[3]02'!A:E,5,0)</f>
        <v>0</v>
      </c>
      <c r="D541" s="345"/>
      <c r="E541" s="480">
        <f t="shared" si="24"/>
        <v>0</v>
      </c>
      <c r="F541" s="476" t="str">
        <f t="shared" si="25"/>
        <v>否</v>
      </c>
      <c r="G541" s="295" t="str">
        <f t="shared" si="26"/>
        <v>项</v>
      </c>
      <c r="H541" s="296"/>
    </row>
    <row r="542" s="160" customFormat="1" ht="36" hidden="1" customHeight="1" spans="1:8">
      <c r="A542" s="321">
        <v>2080112</v>
      </c>
      <c r="B542" s="481" t="s">
        <v>459</v>
      </c>
      <c r="C542" s="345">
        <f>VLOOKUP(A542,'[3]02'!A:E,5,0)</f>
        <v>0</v>
      </c>
      <c r="D542" s="345"/>
      <c r="E542" s="480">
        <f t="shared" si="24"/>
        <v>0</v>
      </c>
      <c r="F542" s="476" t="str">
        <f t="shared" si="25"/>
        <v>否</v>
      </c>
      <c r="G542" s="295" t="str">
        <f t="shared" si="26"/>
        <v>项</v>
      </c>
      <c r="H542" s="296"/>
    </row>
    <row r="543" s="160" customFormat="1" ht="36" hidden="1" customHeight="1" spans="1:8">
      <c r="A543" s="483">
        <v>2080113</v>
      </c>
      <c r="B543" s="489" t="s">
        <v>460</v>
      </c>
      <c r="C543" s="345">
        <f>VLOOKUP(A543,'[3]02'!A:E,5,0)</f>
        <v>0</v>
      </c>
      <c r="D543" s="345"/>
      <c r="E543" s="480">
        <f t="shared" si="24"/>
        <v>0</v>
      </c>
      <c r="F543" s="476" t="str">
        <f t="shared" si="25"/>
        <v>否</v>
      </c>
      <c r="G543" s="295" t="str">
        <f t="shared" si="26"/>
        <v>项</v>
      </c>
      <c r="H543" s="296"/>
    </row>
    <row r="544" s="160" customFormat="1" ht="36" hidden="1" customHeight="1" spans="1:8">
      <c r="A544" s="483">
        <v>2080114</v>
      </c>
      <c r="B544" s="489" t="s">
        <v>461</v>
      </c>
      <c r="C544" s="345">
        <f>VLOOKUP(A544,'[3]02'!A:E,5,0)</f>
        <v>0</v>
      </c>
      <c r="D544" s="345"/>
      <c r="E544" s="480">
        <f t="shared" si="24"/>
        <v>0</v>
      </c>
      <c r="F544" s="476" t="str">
        <f t="shared" si="25"/>
        <v>否</v>
      </c>
      <c r="G544" s="295" t="str">
        <f t="shared" si="26"/>
        <v>项</v>
      </c>
      <c r="H544" s="296"/>
    </row>
    <row r="545" s="160" customFormat="1" ht="36" hidden="1" customHeight="1" spans="1:8">
      <c r="A545" s="483">
        <v>2080115</v>
      </c>
      <c r="B545" s="489" t="s">
        <v>462</v>
      </c>
      <c r="C545" s="345">
        <f>VLOOKUP(A545,'[3]02'!A:E,5,0)</f>
        <v>0</v>
      </c>
      <c r="D545" s="345"/>
      <c r="E545" s="480">
        <f t="shared" si="24"/>
        <v>0</v>
      </c>
      <c r="F545" s="476" t="str">
        <f t="shared" si="25"/>
        <v>否</v>
      </c>
      <c r="G545" s="295" t="str">
        <f t="shared" si="26"/>
        <v>项</v>
      </c>
      <c r="H545" s="296"/>
    </row>
    <row r="546" s="160" customFormat="1" ht="36" hidden="1" customHeight="1" spans="1:8">
      <c r="A546" s="483">
        <v>2080116</v>
      </c>
      <c r="B546" s="489" t="s">
        <v>463</v>
      </c>
      <c r="C546" s="345">
        <f>VLOOKUP(A546,'[3]02'!A:E,5,0)</f>
        <v>0</v>
      </c>
      <c r="D546" s="345"/>
      <c r="E546" s="480">
        <f t="shared" si="24"/>
        <v>0</v>
      </c>
      <c r="F546" s="476" t="str">
        <f t="shared" si="25"/>
        <v>否</v>
      </c>
      <c r="G546" s="295" t="str">
        <f t="shared" si="26"/>
        <v>项</v>
      </c>
      <c r="H546" s="296"/>
    </row>
    <row r="547" s="162" customFormat="1" ht="36" customHeight="1" spans="1:8">
      <c r="A547" s="483">
        <v>2080150</v>
      </c>
      <c r="B547" s="489" t="s">
        <v>126</v>
      </c>
      <c r="C547" s="345">
        <f>VLOOKUP(A547,'[3]02'!A:E,5,0)</f>
        <v>35</v>
      </c>
      <c r="D547" s="345"/>
      <c r="E547" s="480">
        <f t="shared" si="24"/>
        <v>-1</v>
      </c>
      <c r="F547" s="476" t="str">
        <f t="shared" si="25"/>
        <v>是</v>
      </c>
      <c r="G547" s="295" t="str">
        <f t="shared" si="26"/>
        <v>项</v>
      </c>
      <c r="H547" s="296"/>
    </row>
    <row r="548" s="162" customFormat="1" ht="36" customHeight="1" spans="1:8">
      <c r="A548" s="321">
        <v>2080199</v>
      </c>
      <c r="B548" s="481" t="s">
        <v>464</v>
      </c>
      <c r="C548" s="345">
        <f>VLOOKUP(A548,'[3]02'!A:E,5,0)</f>
        <v>25</v>
      </c>
      <c r="D548" s="345">
        <f>VLOOKUP(A548,[4]Sheet1!$A:$D,4,0)</f>
        <v>31</v>
      </c>
      <c r="E548" s="480">
        <f t="shared" si="24"/>
        <v>0.24</v>
      </c>
      <c r="F548" s="476" t="str">
        <f t="shared" si="25"/>
        <v>是</v>
      </c>
      <c r="G548" s="295" t="str">
        <f t="shared" si="26"/>
        <v>项</v>
      </c>
      <c r="H548" s="296"/>
    </row>
    <row r="549" s="295" customFormat="1" ht="36" customHeight="1" spans="1:8">
      <c r="A549" s="321">
        <v>20802</v>
      </c>
      <c r="B549" s="478" t="s">
        <v>465</v>
      </c>
      <c r="C549" s="479">
        <f>SUM(C550:C557)</f>
        <v>797</v>
      </c>
      <c r="D549" s="479">
        <f>SUM(D550:D557)</f>
        <v>322</v>
      </c>
      <c r="E549" s="480">
        <f t="shared" si="24"/>
        <v>-0.596</v>
      </c>
      <c r="F549" s="476" t="str">
        <f t="shared" si="25"/>
        <v>是</v>
      </c>
      <c r="G549" s="295" t="str">
        <f t="shared" si="26"/>
        <v>款</v>
      </c>
      <c r="H549" s="296"/>
    </row>
    <row r="550" s="162" customFormat="1" ht="36" customHeight="1" spans="1:8">
      <c r="A550" s="321">
        <v>2080201</v>
      </c>
      <c r="B550" s="481" t="s">
        <v>117</v>
      </c>
      <c r="C550" s="345">
        <f>VLOOKUP(A550,'[3]02'!A:E,5,0)</f>
        <v>301</v>
      </c>
      <c r="D550" s="345">
        <f>VLOOKUP(A550,[4]Sheet1!$A:$D,4,0)</f>
        <v>303</v>
      </c>
      <c r="E550" s="480">
        <f t="shared" si="24"/>
        <v>0.007</v>
      </c>
      <c r="F550" s="476" t="str">
        <f t="shared" si="25"/>
        <v>是</v>
      </c>
      <c r="G550" s="295" t="str">
        <f t="shared" si="26"/>
        <v>项</v>
      </c>
      <c r="H550" s="296"/>
    </row>
    <row r="551" s="160" customFormat="1" ht="36" hidden="1" customHeight="1" spans="1:8">
      <c r="A551" s="321">
        <v>2080202</v>
      </c>
      <c r="B551" s="481" t="s">
        <v>118</v>
      </c>
      <c r="C551" s="345">
        <f>VLOOKUP(A551,'[3]02'!A:E,5,0)</f>
        <v>0</v>
      </c>
      <c r="D551" s="345"/>
      <c r="E551" s="480">
        <f t="shared" si="24"/>
        <v>0</v>
      </c>
      <c r="F551" s="476" t="str">
        <f t="shared" si="25"/>
        <v>否</v>
      </c>
      <c r="G551" s="295" t="str">
        <f t="shared" si="26"/>
        <v>项</v>
      </c>
      <c r="H551" s="296"/>
    </row>
    <row r="552" s="160" customFormat="1" ht="36" hidden="1" customHeight="1" spans="1:8">
      <c r="A552" s="321">
        <v>2080203</v>
      </c>
      <c r="B552" s="481" t="s">
        <v>119</v>
      </c>
      <c r="C552" s="345">
        <f>VLOOKUP(A552,'[3]02'!A:E,5,0)</f>
        <v>0</v>
      </c>
      <c r="D552" s="345"/>
      <c r="E552" s="480">
        <f t="shared" si="24"/>
        <v>0</v>
      </c>
      <c r="F552" s="476" t="str">
        <f t="shared" si="25"/>
        <v>否</v>
      </c>
      <c r="G552" s="295" t="str">
        <f t="shared" si="26"/>
        <v>项</v>
      </c>
      <c r="H552" s="296"/>
    </row>
    <row r="553" s="160" customFormat="1" ht="36" hidden="1" customHeight="1" spans="1:8">
      <c r="A553" s="321">
        <v>2080206</v>
      </c>
      <c r="B553" s="481" t="s">
        <v>466</v>
      </c>
      <c r="C553" s="345">
        <f>VLOOKUP(A553,'[3]02'!A:E,5,0)</f>
        <v>0</v>
      </c>
      <c r="D553" s="345"/>
      <c r="E553" s="480">
        <f t="shared" si="24"/>
        <v>0</v>
      </c>
      <c r="F553" s="476" t="str">
        <f t="shared" si="25"/>
        <v>否</v>
      </c>
      <c r="G553" s="295" t="str">
        <f t="shared" si="26"/>
        <v>项</v>
      </c>
      <c r="H553" s="296"/>
    </row>
    <row r="554" s="160" customFormat="1" ht="36" hidden="1" customHeight="1" spans="1:8">
      <c r="A554" s="321">
        <v>2080207</v>
      </c>
      <c r="B554" s="481" t="s">
        <v>467</v>
      </c>
      <c r="C554" s="345">
        <f>VLOOKUP(A554,'[3]02'!A:E,5,0)</f>
        <v>0</v>
      </c>
      <c r="D554" s="345"/>
      <c r="E554" s="480">
        <f t="shared" si="24"/>
        <v>0</v>
      </c>
      <c r="F554" s="476" t="str">
        <f t="shared" si="25"/>
        <v>否</v>
      </c>
      <c r="G554" s="295" t="str">
        <f t="shared" si="26"/>
        <v>项</v>
      </c>
      <c r="H554" s="296"/>
    </row>
    <row r="555" s="162" customFormat="1" ht="36" customHeight="1" spans="1:8">
      <c r="A555" s="321">
        <v>2080208</v>
      </c>
      <c r="B555" s="481" t="s">
        <v>468</v>
      </c>
      <c r="C555" s="345">
        <f>VLOOKUP(A555,'[3]02'!A:E,5,0)</f>
        <v>172</v>
      </c>
      <c r="D555" s="345"/>
      <c r="E555" s="480">
        <f t="shared" si="24"/>
        <v>-1</v>
      </c>
      <c r="F555" s="476" t="str">
        <f t="shared" si="25"/>
        <v>是</v>
      </c>
      <c r="G555" s="295" t="str">
        <f t="shared" si="26"/>
        <v>项</v>
      </c>
      <c r="H555" s="296"/>
    </row>
    <row r="556" s="162" customFormat="1" ht="36" customHeight="1" spans="1:8">
      <c r="A556" s="321">
        <v>2080209</v>
      </c>
      <c r="B556" s="481" t="s">
        <v>469</v>
      </c>
      <c r="C556" s="345"/>
      <c r="D556" s="345">
        <f>VLOOKUP(A556,[4]Sheet1!$A:$D,4,0)</f>
        <v>10</v>
      </c>
      <c r="E556" s="480">
        <f t="shared" si="24"/>
        <v>0</v>
      </c>
      <c r="F556" s="476" t="str">
        <f t="shared" si="25"/>
        <v>是</v>
      </c>
      <c r="G556" s="295" t="str">
        <f t="shared" si="26"/>
        <v>项</v>
      </c>
      <c r="H556" s="296"/>
    </row>
    <row r="557" s="162" customFormat="1" ht="36" customHeight="1" spans="1:8">
      <c r="A557" s="321">
        <v>2080299</v>
      </c>
      <c r="B557" s="481" t="s">
        <v>470</v>
      </c>
      <c r="C557" s="345">
        <f>VLOOKUP(A557,'[3]02'!A:E,5,0)</f>
        <v>324</v>
      </c>
      <c r="D557" s="345">
        <f>VLOOKUP(A557,[4]Sheet1!$A:$D,4,0)</f>
        <v>9</v>
      </c>
      <c r="E557" s="480">
        <f t="shared" si="24"/>
        <v>-0.972</v>
      </c>
      <c r="F557" s="476" t="str">
        <f t="shared" si="25"/>
        <v>是</v>
      </c>
      <c r="G557" s="295" t="str">
        <f t="shared" si="26"/>
        <v>项</v>
      </c>
      <c r="H557" s="296"/>
    </row>
    <row r="558" s="160" customFormat="1" ht="36" hidden="1" customHeight="1" spans="1:8">
      <c r="A558" s="321">
        <v>20804</v>
      </c>
      <c r="B558" s="478" t="s">
        <v>471</v>
      </c>
      <c r="C558" s="345">
        <f>SUM(C559:C559)</f>
        <v>0</v>
      </c>
      <c r="D558" s="345">
        <f>SUM(D559:D559)</f>
        <v>0</v>
      </c>
      <c r="E558" s="480">
        <f t="shared" si="24"/>
        <v>0</v>
      </c>
      <c r="F558" s="476" t="str">
        <f t="shared" si="25"/>
        <v>否</v>
      </c>
      <c r="G558" s="295" t="str">
        <f t="shared" si="26"/>
        <v>款</v>
      </c>
      <c r="H558" s="296"/>
    </row>
    <row r="559" s="160" customFormat="1" ht="36" hidden="1" customHeight="1" spans="1:8">
      <c r="A559" s="321">
        <v>2080402</v>
      </c>
      <c r="B559" s="481" t="s">
        <v>472</v>
      </c>
      <c r="C559" s="345">
        <f>VLOOKUP(A559,'[3]02'!A:E,5,0)</f>
        <v>0</v>
      </c>
      <c r="D559" s="345"/>
      <c r="E559" s="480">
        <f t="shared" si="24"/>
        <v>0</v>
      </c>
      <c r="F559" s="476" t="str">
        <f t="shared" si="25"/>
        <v>否</v>
      </c>
      <c r="G559" s="295" t="str">
        <f t="shared" si="26"/>
        <v>项</v>
      </c>
      <c r="H559" s="296"/>
    </row>
    <row r="560" s="295" customFormat="1" ht="36" customHeight="1" spans="1:8">
      <c r="A560" s="321">
        <v>20805</v>
      </c>
      <c r="B560" s="478" t="s">
        <v>473</v>
      </c>
      <c r="C560" s="479">
        <f>SUM(C561:C568)</f>
        <v>17349</v>
      </c>
      <c r="D560" s="479">
        <f>SUM(D561:D568)</f>
        <v>23229</v>
      </c>
      <c r="E560" s="480">
        <f t="shared" si="24"/>
        <v>0.339</v>
      </c>
      <c r="F560" s="476" t="str">
        <f t="shared" si="25"/>
        <v>是</v>
      </c>
      <c r="G560" s="295" t="str">
        <f t="shared" si="26"/>
        <v>款</v>
      </c>
      <c r="H560" s="296"/>
    </row>
    <row r="561" s="162" customFormat="1" ht="36" customHeight="1" spans="1:8">
      <c r="A561" s="321">
        <v>2080501</v>
      </c>
      <c r="B561" s="481" t="s">
        <v>474</v>
      </c>
      <c r="C561" s="345">
        <f>VLOOKUP(A561,'[3]02'!A:E,5,0)</f>
        <v>1985</v>
      </c>
      <c r="D561" s="345">
        <f>VLOOKUP(A561,[4]Sheet1!$A:$D,4,0)</f>
        <v>2013</v>
      </c>
      <c r="E561" s="480">
        <f t="shared" si="24"/>
        <v>0.014</v>
      </c>
      <c r="F561" s="476" t="str">
        <f t="shared" si="25"/>
        <v>是</v>
      </c>
      <c r="G561" s="295" t="str">
        <f t="shared" si="26"/>
        <v>项</v>
      </c>
      <c r="H561" s="296"/>
    </row>
    <row r="562" s="162" customFormat="1" ht="36" customHeight="1" spans="1:8">
      <c r="A562" s="321">
        <v>2080502</v>
      </c>
      <c r="B562" s="481" t="s">
        <v>475</v>
      </c>
      <c r="C562" s="345">
        <f>VLOOKUP(A562,'[3]02'!A:E,5,0)</f>
        <v>5053</v>
      </c>
      <c r="D562" s="345">
        <f>VLOOKUP(A562,[4]Sheet1!$A:$D,4,0)</f>
        <v>5109</v>
      </c>
      <c r="E562" s="480">
        <f t="shared" si="24"/>
        <v>0.011</v>
      </c>
      <c r="F562" s="476" t="str">
        <f t="shared" si="25"/>
        <v>是</v>
      </c>
      <c r="G562" s="295" t="str">
        <f t="shared" si="26"/>
        <v>项</v>
      </c>
      <c r="H562" s="296"/>
    </row>
    <row r="563" s="160" customFormat="1" ht="36" hidden="1" customHeight="1" spans="1:8">
      <c r="A563" s="321">
        <v>2080503</v>
      </c>
      <c r="B563" s="481" t="s">
        <v>476</v>
      </c>
      <c r="C563" s="345">
        <f>VLOOKUP(A563,'[3]02'!A:E,5,0)</f>
        <v>0</v>
      </c>
      <c r="D563" s="345"/>
      <c r="E563" s="480">
        <f t="shared" si="24"/>
        <v>0</v>
      </c>
      <c r="F563" s="476" t="str">
        <f t="shared" si="25"/>
        <v>否</v>
      </c>
      <c r="G563" s="295" t="str">
        <f t="shared" si="26"/>
        <v>项</v>
      </c>
      <c r="H563" s="296"/>
    </row>
    <row r="564" s="162" customFormat="1" ht="36" customHeight="1" spans="1:8">
      <c r="A564" s="321">
        <v>2080505</v>
      </c>
      <c r="B564" s="481" t="s">
        <v>477</v>
      </c>
      <c r="C564" s="345">
        <f>VLOOKUP(A564,'[3]02'!A:E,5,0)</f>
        <v>6287</v>
      </c>
      <c r="D564" s="345">
        <f>VLOOKUP(A564,[4]Sheet1!$A:$D,4,0)</f>
        <v>11401</v>
      </c>
      <c r="E564" s="480">
        <f t="shared" si="24"/>
        <v>0.813</v>
      </c>
      <c r="F564" s="476" t="str">
        <f t="shared" si="25"/>
        <v>是</v>
      </c>
      <c r="G564" s="295" t="str">
        <f t="shared" si="26"/>
        <v>项</v>
      </c>
      <c r="H564" s="296"/>
    </row>
    <row r="565" s="162" customFormat="1" ht="36" customHeight="1" spans="1:8">
      <c r="A565" s="321">
        <v>2080506</v>
      </c>
      <c r="B565" s="481" t="s">
        <v>478</v>
      </c>
      <c r="C565" s="345">
        <f>VLOOKUP(A565,'[3]02'!A:E,5,0)</f>
        <v>1852</v>
      </c>
      <c r="D565" s="345">
        <f>VLOOKUP(A565,[4]Sheet1!$A:$D,4,0)</f>
        <v>2506</v>
      </c>
      <c r="E565" s="480">
        <f t="shared" si="24"/>
        <v>0.353</v>
      </c>
      <c r="F565" s="476" t="str">
        <f t="shared" si="25"/>
        <v>是</v>
      </c>
      <c r="G565" s="295" t="str">
        <f t="shared" si="26"/>
        <v>项</v>
      </c>
      <c r="H565" s="296"/>
    </row>
    <row r="566" s="162" customFormat="1" ht="36" customHeight="1" spans="1:8">
      <c r="A566" s="321">
        <v>2080507</v>
      </c>
      <c r="B566" s="481" t="s">
        <v>479</v>
      </c>
      <c r="C566" s="345">
        <f>VLOOKUP(A566,'[3]02'!A:E,5,0)</f>
        <v>1994</v>
      </c>
      <c r="D566" s="345">
        <f>VLOOKUP(A566,[4]Sheet1!$A:$D,4,0)</f>
        <v>1994</v>
      </c>
      <c r="E566" s="480">
        <f t="shared" si="24"/>
        <v>0</v>
      </c>
      <c r="F566" s="476" t="str">
        <f t="shared" si="25"/>
        <v>是</v>
      </c>
      <c r="G566" s="295" t="str">
        <f t="shared" si="26"/>
        <v>项</v>
      </c>
      <c r="H566" s="296"/>
    </row>
    <row r="567" s="160" customFormat="1" ht="36" hidden="1" customHeight="1" spans="1:8">
      <c r="A567" s="483">
        <v>2080508</v>
      </c>
      <c r="B567" s="489" t="s">
        <v>480</v>
      </c>
      <c r="C567" s="345">
        <f>VLOOKUP(A567,'[3]02'!A:E,5,0)</f>
        <v>0</v>
      </c>
      <c r="D567" s="345"/>
      <c r="E567" s="480">
        <f t="shared" si="24"/>
        <v>0</v>
      </c>
      <c r="F567" s="476" t="str">
        <f t="shared" si="25"/>
        <v>否</v>
      </c>
      <c r="G567" s="295" t="str">
        <f t="shared" si="26"/>
        <v>项</v>
      </c>
      <c r="H567" s="296"/>
    </row>
    <row r="568" s="462" customFormat="1" ht="36" customHeight="1" spans="1:8">
      <c r="A568" s="321">
        <v>2080599</v>
      </c>
      <c r="B568" s="481" t="s">
        <v>481</v>
      </c>
      <c r="C568" s="345">
        <f>VLOOKUP(A568,'[3]02'!A:E,5,0)</f>
        <v>178</v>
      </c>
      <c r="D568" s="345">
        <f>VLOOKUP(A568,[4]Sheet1!$A:$D,4,0)</f>
        <v>206</v>
      </c>
      <c r="E568" s="480">
        <f t="shared" si="24"/>
        <v>0.157</v>
      </c>
      <c r="F568" s="476" t="str">
        <f t="shared" si="25"/>
        <v>是</v>
      </c>
      <c r="G568" s="295" t="str">
        <f t="shared" si="26"/>
        <v>项</v>
      </c>
      <c r="H568" s="296"/>
    </row>
    <row r="569" s="296" customFormat="1" ht="36" hidden="1" customHeight="1" spans="1:7">
      <c r="A569" s="321">
        <v>20806</v>
      </c>
      <c r="B569" s="478" t="s">
        <v>482</v>
      </c>
      <c r="C569" s="479">
        <f>SUM(C570:C572)</f>
        <v>0</v>
      </c>
      <c r="D569" s="479">
        <f>SUM(D570:D572)</f>
        <v>0</v>
      </c>
      <c r="E569" s="480">
        <f t="shared" si="24"/>
        <v>0</v>
      </c>
      <c r="F569" s="476" t="str">
        <f t="shared" si="25"/>
        <v>否</v>
      </c>
      <c r="G569" s="295" t="str">
        <f t="shared" si="26"/>
        <v>款</v>
      </c>
    </row>
    <row r="570" s="160" customFormat="1" ht="36" hidden="1" customHeight="1" spans="1:8">
      <c r="A570" s="321">
        <v>2080601</v>
      </c>
      <c r="B570" s="481" t="s">
        <v>483</v>
      </c>
      <c r="C570" s="345">
        <f>VLOOKUP(A570,'[3]02'!A:E,5,0)</f>
        <v>0</v>
      </c>
      <c r="D570" s="345"/>
      <c r="E570" s="480">
        <f t="shared" si="24"/>
        <v>0</v>
      </c>
      <c r="F570" s="476" t="str">
        <f t="shared" si="25"/>
        <v>否</v>
      </c>
      <c r="G570" s="295" t="str">
        <f t="shared" si="26"/>
        <v>项</v>
      </c>
      <c r="H570" s="296"/>
    </row>
    <row r="571" s="160" customFormat="1" ht="36" hidden="1" customHeight="1" spans="1:8">
      <c r="A571" s="321">
        <v>2080602</v>
      </c>
      <c r="B571" s="481" t="s">
        <v>484</v>
      </c>
      <c r="C571" s="345">
        <f>VLOOKUP(A571,'[3]02'!A:E,5,0)</f>
        <v>0</v>
      </c>
      <c r="D571" s="345"/>
      <c r="E571" s="480">
        <f t="shared" si="24"/>
        <v>0</v>
      </c>
      <c r="F571" s="476" t="str">
        <f t="shared" si="25"/>
        <v>否</v>
      </c>
      <c r="G571" s="295" t="str">
        <f t="shared" si="26"/>
        <v>项</v>
      </c>
      <c r="H571" s="296"/>
    </row>
    <row r="572" s="160" customFormat="1" ht="36" hidden="1" customHeight="1" spans="1:8">
      <c r="A572" s="321">
        <v>2080699</v>
      </c>
      <c r="B572" s="481" t="s">
        <v>485</v>
      </c>
      <c r="C572" s="345">
        <f>VLOOKUP(A572,'[3]02'!A:E,5,0)</f>
        <v>0</v>
      </c>
      <c r="D572" s="345"/>
      <c r="E572" s="480">
        <f t="shared" si="24"/>
        <v>0</v>
      </c>
      <c r="F572" s="476" t="str">
        <f t="shared" si="25"/>
        <v>否</v>
      </c>
      <c r="G572" s="295" t="str">
        <f t="shared" si="26"/>
        <v>项</v>
      </c>
      <c r="H572" s="296"/>
    </row>
    <row r="573" s="463" customFormat="1" ht="36" customHeight="1" spans="1:8">
      <c r="A573" s="321">
        <v>20807</v>
      </c>
      <c r="B573" s="478" t="s">
        <v>486</v>
      </c>
      <c r="C573" s="479">
        <f>SUM(C574:C582)</f>
        <v>2254</v>
      </c>
      <c r="D573" s="479">
        <f>SUM(D574:D582)</f>
        <v>386</v>
      </c>
      <c r="E573" s="480">
        <f t="shared" si="24"/>
        <v>-0.829</v>
      </c>
      <c r="F573" s="476" t="str">
        <f t="shared" si="25"/>
        <v>是</v>
      </c>
      <c r="G573" s="295" t="str">
        <f t="shared" si="26"/>
        <v>款</v>
      </c>
      <c r="H573" s="296"/>
    </row>
    <row r="574" s="160" customFormat="1" ht="36" hidden="1" customHeight="1" spans="1:8">
      <c r="A574" s="321">
        <v>2080701</v>
      </c>
      <c r="B574" s="484" t="s">
        <v>487</v>
      </c>
      <c r="C574" s="345">
        <f>VLOOKUP(A574,'[3]02'!A:E,5,0)</f>
        <v>0</v>
      </c>
      <c r="D574" s="345"/>
      <c r="E574" s="480">
        <f t="shared" si="24"/>
        <v>0</v>
      </c>
      <c r="F574" s="476" t="str">
        <f t="shared" si="25"/>
        <v>否</v>
      </c>
      <c r="G574" s="295" t="str">
        <f t="shared" si="26"/>
        <v>项</v>
      </c>
      <c r="H574" s="296"/>
    </row>
    <row r="575" s="162" customFormat="1" ht="36" customHeight="1" spans="1:8">
      <c r="A575" s="321">
        <v>2080702</v>
      </c>
      <c r="B575" s="481" t="s">
        <v>488</v>
      </c>
      <c r="C575" s="345">
        <f>VLOOKUP(A575,'[3]02'!A:E,5,0)</f>
        <v>102</v>
      </c>
      <c r="D575" s="345"/>
      <c r="E575" s="480">
        <f t="shared" si="24"/>
        <v>-1</v>
      </c>
      <c r="F575" s="476" t="str">
        <f t="shared" si="25"/>
        <v>是</v>
      </c>
      <c r="G575" s="295" t="str">
        <f t="shared" si="26"/>
        <v>项</v>
      </c>
      <c r="H575" s="296"/>
    </row>
    <row r="576" s="162" customFormat="1" ht="36" customHeight="1" spans="1:8">
      <c r="A576" s="321">
        <v>2080704</v>
      </c>
      <c r="B576" s="481" t="s">
        <v>489</v>
      </c>
      <c r="C576" s="345">
        <f>VLOOKUP(A576,'[3]02'!A:E,5,0)</f>
        <v>315</v>
      </c>
      <c r="D576" s="345"/>
      <c r="E576" s="480">
        <f t="shared" si="24"/>
        <v>-1</v>
      </c>
      <c r="F576" s="476" t="str">
        <f t="shared" si="25"/>
        <v>是</v>
      </c>
      <c r="G576" s="295" t="str">
        <f t="shared" si="26"/>
        <v>项</v>
      </c>
      <c r="H576" s="296"/>
    </row>
    <row r="577" s="162" customFormat="1" ht="36" customHeight="1" spans="1:8">
      <c r="A577" s="321">
        <v>2080705</v>
      </c>
      <c r="B577" s="481" t="s">
        <v>490</v>
      </c>
      <c r="C577" s="345">
        <f>VLOOKUP(A577,'[3]02'!A:E,5,0)</f>
        <v>1590</v>
      </c>
      <c r="D577" s="345">
        <f>VLOOKUP(A577,[4]Sheet1!$A:$D,4,0)</f>
        <v>240</v>
      </c>
      <c r="E577" s="480">
        <f t="shared" si="24"/>
        <v>-0.849</v>
      </c>
      <c r="F577" s="476" t="str">
        <f t="shared" si="25"/>
        <v>是</v>
      </c>
      <c r="G577" s="295" t="str">
        <f t="shared" si="26"/>
        <v>项</v>
      </c>
      <c r="H577" s="296"/>
    </row>
    <row r="578" s="160" customFormat="1" ht="36" hidden="1" customHeight="1" spans="1:8">
      <c r="A578" s="321">
        <v>2080709</v>
      </c>
      <c r="B578" s="484" t="s">
        <v>491</v>
      </c>
      <c r="C578" s="345">
        <f>VLOOKUP(A578,'[3]02'!A:E,5,0)</f>
        <v>0</v>
      </c>
      <c r="D578" s="345"/>
      <c r="E578" s="480">
        <f t="shared" si="24"/>
        <v>0</v>
      </c>
      <c r="F578" s="476" t="str">
        <f t="shared" si="25"/>
        <v>否</v>
      </c>
      <c r="G578" s="295" t="str">
        <f t="shared" si="26"/>
        <v>项</v>
      </c>
      <c r="H578" s="296"/>
    </row>
    <row r="579" s="162" customFormat="1" ht="36" customHeight="1" spans="1:8">
      <c r="A579" s="321">
        <v>2080711</v>
      </c>
      <c r="B579" s="481" t="s">
        <v>492</v>
      </c>
      <c r="C579" s="345">
        <f>VLOOKUP(A579,'[3]02'!A:E,5,0)</f>
        <v>13</v>
      </c>
      <c r="D579" s="345">
        <f>VLOOKUP(A579,[4]Sheet1!$A:$D,4,0)</f>
        <v>3</v>
      </c>
      <c r="E579" s="480">
        <f t="shared" si="24"/>
        <v>-0.769</v>
      </c>
      <c r="F579" s="476" t="str">
        <f t="shared" si="25"/>
        <v>是</v>
      </c>
      <c r="G579" s="295" t="str">
        <f t="shared" si="26"/>
        <v>项</v>
      </c>
      <c r="H579" s="296"/>
    </row>
    <row r="580" s="160" customFormat="1" ht="36" hidden="1" customHeight="1" spans="1:8">
      <c r="A580" s="321">
        <v>2080712</v>
      </c>
      <c r="B580" s="481" t="s">
        <v>493</v>
      </c>
      <c r="C580" s="345">
        <f>VLOOKUP(A580,'[3]02'!A:E,5,0)</f>
        <v>0</v>
      </c>
      <c r="D580" s="345"/>
      <c r="E580" s="480">
        <f t="shared" ref="E580:E643" si="27">IF(C580&lt;0,"",IFERROR(D580/C580-1,0))</f>
        <v>0</v>
      </c>
      <c r="F580" s="476" t="str">
        <f t="shared" ref="F580:F643" si="28">IF(LEN(A580)=3,"是",IF(B580&lt;&gt;"",IF(SUM(C580:D580)&lt;&gt;0,"是","否"),"是"))</f>
        <v>否</v>
      </c>
      <c r="G580" s="295" t="str">
        <f t="shared" ref="G580:G643" si="29">IF(LEN(A580)=3,"类",IF(LEN(A580)=5,"款","项"))</f>
        <v>项</v>
      </c>
      <c r="H580" s="296"/>
    </row>
    <row r="581" s="160" customFormat="1" ht="36" hidden="1" customHeight="1" spans="1:8">
      <c r="A581" s="321">
        <v>2080713</v>
      </c>
      <c r="B581" s="484" t="s">
        <v>494</v>
      </c>
      <c r="C581" s="345">
        <f>VLOOKUP(A581,'[3]02'!A:E,5,0)</f>
        <v>0</v>
      </c>
      <c r="D581" s="345"/>
      <c r="E581" s="480">
        <f t="shared" si="27"/>
        <v>0</v>
      </c>
      <c r="F581" s="476" t="str">
        <f t="shared" si="28"/>
        <v>否</v>
      </c>
      <c r="G581" s="295" t="str">
        <f t="shared" si="29"/>
        <v>项</v>
      </c>
      <c r="H581" s="296"/>
    </row>
    <row r="582" s="162" customFormat="1" ht="36" customHeight="1" spans="1:8">
      <c r="A582" s="321">
        <v>2080799</v>
      </c>
      <c r="B582" s="481" t="s">
        <v>495</v>
      </c>
      <c r="C582" s="345">
        <f>VLOOKUP(A582,'[3]02'!A:E,5,0)</f>
        <v>234</v>
      </c>
      <c r="D582" s="345">
        <f>VLOOKUP(A582,[4]Sheet1!$A:$D,4,0)</f>
        <v>143</v>
      </c>
      <c r="E582" s="480">
        <f t="shared" si="27"/>
        <v>-0.389</v>
      </c>
      <c r="F582" s="476" t="str">
        <f t="shared" si="28"/>
        <v>是</v>
      </c>
      <c r="G582" s="295" t="str">
        <f t="shared" si="29"/>
        <v>项</v>
      </c>
      <c r="H582" s="296"/>
    </row>
    <row r="583" s="295" customFormat="1" ht="36" customHeight="1" spans="1:8">
      <c r="A583" s="321">
        <v>20808</v>
      </c>
      <c r="B583" s="478" t="s">
        <v>496</v>
      </c>
      <c r="C583" s="479">
        <f>SUM(C584:C591)</f>
        <v>4237</v>
      </c>
      <c r="D583" s="479">
        <f>SUM(D584:D591)</f>
        <v>2779</v>
      </c>
      <c r="E583" s="480">
        <f t="shared" si="27"/>
        <v>-0.344</v>
      </c>
      <c r="F583" s="476" t="str">
        <f t="shared" si="28"/>
        <v>是</v>
      </c>
      <c r="G583" s="295" t="str">
        <f t="shared" si="29"/>
        <v>款</v>
      </c>
      <c r="H583" s="296"/>
    </row>
    <row r="584" s="162" customFormat="1" ht="36" customHeight="1" spans="1:8">
      <c r="A584" s="321">
        <v>2080801</v>
      </c>
      <c r="B584" s="481" t="s">
        <v>497</v>
      </c>
      <c r="C584" s="345">
        <f>VLOOKUP(A584,'[3]02'!A:E,5,0)</f>
        <v>1182</v>
      </c>
      <c r="D584" s="345">
        <f>VLOOKUP(A584,[4]Sheet1!$A:$D,4,0)</f>
        <v>587</v>
      </c>
      <c r="E584" s="480">
        <f t="shared" si="27"/>
        <v>-0.503</v>
      </c>
      <c r="F584" s="476" t="str">
        <f t="shared" si="28"/>
        <v>是</v>
      </c>
      <c r="G584" s="295" t="str">
        <f t="shared" si="29"/>
        <v>项</v>
      </c>
      <c r="H584" s="296"/>
    </row>
    <row r="585" s="160" customFormat="1" ht="36" hidden="1" customHeight="1" spans="1:8">
      <c r="A585" s="321">
        <v>2080802</v>
      </c>
      <c r="B585" s="481" t="s">
        <v>498</v>
      </c>
      <c r="C585" s="345">
        <f>VLOOKUP(A585,'[3]02'!A:E,5,0)</f>
        <v>0</v>
      </c>
      <c r="D585" s="345"/>
      <c r="E585" s="480">
        <f t="shared" si="27"/>
        <v>0</v>
      </c>
      <c r="F585" s="476" t="str">
        <f t="shared" si="28"/>
        <v>否</v>
      </c>
      <c r="G585" s="295" t="str">
        <f t="shared" si="29"/>
        <v>项</v>
      </c>
      <c r="H585" s="296"/>
    </row>
    <row r="586" s="160" customFormat="1" ht="36" hidden="1" customHeight="1" spans="1:8">
      <c r="A586" s="321">
        <v>2080803</v>
      </c>
      <c r="B586" s="481" t="s">
        <v>499</v>
      </c>
      <c r="C586" s="345">
        <f>VLOOKUP(A586,'[3]02'!A:E,5,0)</f>
        <v>0</v>
      </c>
      <c r="D586" s="345">
        <f>VLOOKUP(A586,[4]Sheet1!$A:$D,4,0)</f>
        <v>0</v>
      </c>
      <c r="E586" s="480">
        <f t="shared" si="27"/>
        <v>0</v>
      </c>
      <c r="F586" s="476" t="str">
        <f t="shared" si="28"/>
        <v>否</v>
      </c>
      <c r="G586" s="295" t="str">
        <f t="shared" si="29"/>
        <v>项</v>
      </c>
      <c r="H586" s="296"/>
    </row>
    <row r="587" s="162" customFormat="1" ht="36" customHeight="1" spans="1:8">
      <c r="A587" s="321">
        <v>2080805</v>
      </c>
      <c r="B587" s="481" t="s">
        <v>500</v>
      </c>
      <c r="C587" s="345">
        <f>VLOOKUP(A587,'[3]02'!A:E,5,0)</f>
        <v>343</v>
      </c>
      <c r="D587" s="345">
        <f>VLOOKUP(A587,[4]Sheet1!$A:$D,4,0)</f>
        <v>205</v>
      </c>
      <c r="E587" s="480">
        <f t="shared" si="27"/>
        <v>-0.402</v>
      </c>
      <c r="F587" s="476" t="str">
        <f t="shared" si="28"/>
        <v>是</v>
      </c>
      <c r="G587" s="295" t="str">
        <f t="shared" si="29"/>
        <v>项</v>
      </c>
      <c r="H587" s="296"/>
    </row>
    <row r="588" s="160" customFormat="1" ht="36" hidden="1" customHeight="1" spans="1:8">
      <c r="A588" s="321">
        <v>2080806</v>
      </c>
      <c r="B588" s="481" t="s">
        <v>501</v>
      </c>
      <c r="C588" s="345">
        <f>VLOOKUP(A588,'[3]02'!A:E,5,0)</f>
        <v>0</v>
      </c>
      <c r="D588" s="345"/>
      <c r="E588" s="480">
        <f t="shared" si="27"/>
        <v>0</v>
      </c>
      <c r="F588" s="476" t="str">
        <f t="shared" si="28"/>
        <v>否</v>
      </c>
      <c r="G588" s="295" t="str">
        <f t="shared" si="29"/>
        <v>项</v>
      </c>
      <c r="H588" s="296"/>
    </row>
    <row r="589" s="160" customFormat="1" ht="36" hidden="1" customHeight="1" spans="1:8">
      <c r="A589" s="321">
        <v>2080807</v>
      </c>
      <c r="B589" s="481" t="s">
        <v>502</v>
      </c>
      <c r="C589" s="345">
        <f>VLOOKUP(A589,'[3]02'!A:E,5,0)</f>
        <v>0</v>
      </c>
      <c r="D589" s="345"/>
      <c r="E589" s="480">
        <f t="shared" si="27"/>
        <v>0</v>
      </c>
      <c r="F589" s="476" t="str">
        <f t="shared" si="28"/>
        <v>否</v>
      </c>
      <c r="G589" s="295" t="str">
        <f t="shared" si="29"/>
        <v>项</v>
      </c>
      <c r="H589" s="296"/>
    </row>
    <row r="590" s="162" customFormat="1" ht="36" customHeight="1" spans="1:8">
      <c r="A590" s="321">
        <v>2080808</v>
      </c>
      <c r="B590" s="481" t="s">
        <v>503</v>
      </c>
      <c r="C590" s="345">
        <f>VLOOKUP(A590,'[3]02'!A:E,5,0)</f>
        <v>0</v>
      </c>
      <c r="D590" s="345">
        <f>VLOOKUP(A590,[4]Sheet1!$A:$D,4,0)</f>
        <v>5</v>
      </c>
      <c r="E590" s="480">
        <f t="shared" si="27"/>
        <v>0</v>
      </c>
      <c r="F590" s="476" t="str">
        <f t="shared" si="28"/>
        <v>是</v>
      </c>
      <c r="G590" s="295" t="str">
        <f t="shared" si="29"/>
        <v>项</v>
      </c>
      <c r="H590" s="296"/>
    </row>
    <row r="591" s="162" customFormat="1" ht="36" customHeight="1" spans="1:8">
      <c r="A591" s="321">
        <v>2080899</v>
      </c>
      <c r="B591" s="481" t="s">
        <v>504</v>
      </c>
      <c r="C591" s="345">
        <f>VLOOKUP(A591,'[3]02'!A:E,5,0)</f>
        <v>2712</v>
      </c>
      <c r="D591" s="345">
        <f>VLOOKUP(A591,[4]Sheet1!$A:$D,4,0)</f>
        <v>1982</v>
      </c>
      <c r="E591" s="480">
        <f t="shared" si="27"/>
        <v>-0.269</v>
      </c>
      <c r="F591" s="476" t="str">
        <f t="shared" si="28"/>
        <v>是</v>
      </c>
      <c r="G591" s="295" t="str">
        <f t="shared" si="29"/>
        <v>项</v>
      </c>
      <c r="H591" s="296"/>
    </row>
    <row r="592" s="295" customFormat="1" ht="36" customHeight="1" spans="1:8">
      <c r="A592" s="321">
        <v>20809</v>
      </c>
      <c r="B592" s="478" t="s">
        <v>505</v>
      </c>
      <c r="C592" s="479">
        <f>SUM(C593:C598)</f>
        <v>363</v>
      </c>
      <c r="D592" s="479">
        <f>SUM(D593:D598)</f>
        <v>431</v>
      </c>
      <c r="E592" s="480">
        <f t="shared" si="27"/>
        <v>0.187</v>
      </c>
      <c r="F592" s="476" t="str">
        <f t="shared" si="28"/>
        <v>是</v>
      </c>
      <c r="G592" s="295" t="str">
        <f t="shared" si="29"/>
        <v>款</v>
      </c>
      <c r="H592" s="296"/>
    </row>
    <row r="593" s="162" customFormat="1" ht="36" customHeight="1" spans="1:8">
      <c r="A593" s="321">
        <v>2080901</v>
      </c>
      <c r="B593" s="481" t="s">
        <v>506</v>
      </c>
      <c r="C593" s="345">
        <f>VLOOKUP(A593,'[3]02'!A:E,5,0)</f>
        <v>140</v>
      </c>
      <c r="D593" s="345">
        <f>VLOOKUP(A593,[4]Sheet1!$A:$D,4,0)</f>
        <v>225</v>
      </c>
      <c r="E593" s="480">
        <f t="shared" si="27"/>
        <v>0.607</v>
      </c>
      <c r="F593" s="476" t="str">
        <f t="shared" si="28"/>
        <v>是</v>
      </c>
      <c r="G593" s="295" t="str">
        <f t="shared" si="29"/>
        <v>项</v>
      </c>
      <c r="H593" s="296"/>
    </row>
    <row r="594" s="162" customFormat="1" ht="36" customHeight="1" spans="1:8">
      <c r="A594" s="321">
        <v>2080902</v>
      </c>
      <c r="B594" s="481" t="s">
        <v>507</v>
      </c>
      <c r="C594" s="345">
        <f>VLOOKUP(A594,'[3]02'!A:E,5,0)</f>
        <v>144</v>
      </c>
      <c r="D594" s="345">
        <f>VLOOKUP(A594,[4]Sheet1!$A:$D,4,0)</f>
        <v>140</v>
      </c>
      <c r="E594" s="480">
        <f t="shared" si="27"/>
        <v>-0.028</v>
      </c>
      <c r="F594" s="476" t="str">
        <f t="shared" si="28"/>
        <v>是</v>
      </c>
      <c r="G594" s="295" t="str">
        <f t="shared" si="29"/>
        <v>项</v>
      </c>
      <c r="H594" s="296"/>
    </row>
    <row r="595" s="160" customFormat="1" ht="36" hidden="1" customHeight="1" spans="1:8">
      <c r="A595" s="321">
        <v>2080903</v>
      </c>
      <c r="B595" s="481" t="s">
        <v>508</v>
      </c>
      <c r="C595" s="345">
        <f>VLOOKUP(A595,'[3]02'!A:E,5,0)</f>
        <v>0</v>
      </c>
      <c r="D595" s="345"/>
      <c r="E595" s="480">
        <f t="shared" si="27"/>
        <v>0</v>
      </c>
      <c r="F595" s="476" t="str">
        <f t="shared" si="28"/>
        <v>否</v>
      </c>
      <c r="G595" s="295" t="str">
        <f t="shared" si="29"/>
        <v>项</v>
      </c>
      <c r="H595" s="296"/>
    </row>
    <row r="596" s="162" customFormat="1" ht="36" customHeight="1" spans="1:8">
      <c r="A596" s="321">
        <v>2080904</v>
      </c>
      <c r="B596" s="481" t="s">
        <v>509</v>
      </c>
      <c r="C596" s="345">
        <f>VLOOKUP(A596,'[3]02'!A:E,5,0)</f>
        <v>10</v>
      </c>
      <c r="D596" s="345">
        <f>VLOOKUP(A596,[4]Sheet1!$A:$D,4,0)</f>
        <v>20</v>
      </c>
      <c r="E596" s="480">
        <f t="shared" si="27"/>
        <v>1</v>
      </c>
      <c r="F596" s="476" t="str">
        <f t="shared" si="28"/>
        <v>是</v>
      </c>
      <c r="G596" s="295" t="str">
        <f t="shared" si="29"/>
        <v>项</v>
      </c>
      <c r="H596" s="296"/>
    </row>
    <row r="597" s="162" customFormat="1" ht="36" customHeight="1" spans="1:8">
      <c r="A597" s="321">
        <v>2080905</v>
      </c>
      <c r="B597" s="481" t="s">
        <v>510</v>
      </c>
      <c r="C597" s="345">
        <f>VLOOKUP(A597,'[3]02'!A:E,5,0)</f>
        <v>53</v>
      </c>
      <c r="D597" s="345">
        <f>VLOOKUP(A597,[4]Sheet1!$A:$D,4,0)</f>
        <v>6</v>
      </c>
      <c r="E597" s="480">
        <f t="shared" si="27"/>
        <v>-0.887</v>
      </c>
      <c r="F597" s="476" t="str">
        <f t="shared" si="28"/>
        <v>是</v>
      </c>
      <c r="G597" s="295" t="str">
        <f t="shared" si="29"/>
        <v>项</v>
      </c>
      <c r="H597" s="296"/>
    </row>
    <row r="598" s="162" customFormat="1" ht="36" customHeight="1" spans="1:8">
      <c r="A598" s="321">
        <v>2080999</v>
      </c>
      <c r="B598" s="481" t="s">
        <v>511</v>
      </c>
      <c r="C598" s="345">
        <f>VLOOKUP(A598,'[3]02'!A:E,5,0)</f>
        <v>16</v>
      </c>
      <c r="D598" s="345">
        <f>VLOOKUP(A598,[4]Sheet1!$A:$D,4,0)</f>
        <v>40</v>
      </c>
      <c r="E598" s="480">
        <f t="shared" si="27"/>
        <v>1.5</v>
      </c>
      <c r="F598" s="476" t="str">
        <f t="shared" si="28"/>
        <v>是</v>
      </c>
      <c r="G598" s="295" t="str">
        <f t="shared" si="29"/>
        <v>项</v>
      </c>
      <c r="H598" s="296"/>
    </row>
    <row r="599" s="295" customFormat="1" ht="36" customHeight="1" spans="1:8">
      <c r="A599" s="321">
        <v>20810</v>
      </c>
      <c r="B599" s="478" t="s">
        <v>512</v>
      </c>
      <c r="C599" s="479">
        <f>SUM(C600:C606)</f>
        <v>850</v>
      </c>
      <c r="D599" s="479">
        <f>SUM(D600:D606)</f>
        <v>1433</v>
      </c>
      <c r="E599" s="480">
        <f t="shared" si="27"/>
        <v>0.686</v>
      </c>
      <c r="F599" s="476" t="str">
        <f t="shared" si="28"/>
        <v>是</v>
      </c>
      <c r="G599" s="295" t="str">
        <f t="shared" si="29"/>
        <v>款</v>
      </c>
      <c r="H599" s="296"/>
    </row>
    <row r="600" s="162" customFormat="1" ht="36" customHeight="1" spans="1:8">
      <c r="A600" s="321">
        <v>2081001</v>
      </c>
      <c r="B600" s="481" t="s">
        <v>513</v>
      </c>
      <c r="C600" s="345">
        <f>VLOOKUP(A600,'[3]02'!A:E,5,0)</f>
        <v>129</v>
      </c>
      <c r="D600" s="345">
        <f>VLOOKUP(A600,[4]Sheet1!$A:$D,4,0)</f>
        <v>133</v>
      </c>
      <c r="E600" s="480">
        <f t="shared" si="27"/>
        <v>0.031</v>
      </c>
      <c r="F600" s="476" t="str">
        <f t="shared" si="28"/>
        <v>是</v>
      </c>
      <c r="G600" s="295" t="str">
        <f t="shared" si="29"/>
        <v>项</v>
      </c>
      <c r="H600" s="296"/>
    </row>
    <row r="601" s="162" customFormat="1" ht="36" customHeight="1" spans="1:8">
      <c r="A601" s="321">
        <v>2081002</v>
      </c>
      <c r="B601" s="481" t="s">
        <v>514</v>
      </c>
      <c r="C601" s="345">
        <f>VLOOKUP(A601,'[3]02'!A:E,5,0)</f>
        <v>585</v>
      </c>
      <c r="D601" s="345">
        <f>VLOOKUP(A601,[4]Sheet1!$A:$D,4,0)</f>
        <v>830</v>
      </c>
      <c r="E601" s="480">
        <f t="shared" si="27"/>
        <v>0.419</v>
      </c>
      <c r="F601" s="476" t="str">
        <f t="shared" si="28"/>
        <v>是</v>
      </c>
      <c r="G601" s="295" t="str">
        <f t="shared" si="29"/>
        <v>项</v>
      </c>
      <c r="H601" s="296"/>
    </row>
    <row r="602" s="160" customFormat="1" ht="36" hidden="1" customHeight="1" spans="1:8">
      <c r="A602" s="321">
        <v>2081003</v>
      </c>
      <c r="B602" s="481" t="s">
        <v>515</v>
      </c>
      <c r="C602" s="345">
        <f>VLOOKUP(A602,'[3]02'!A:E,5,0)</f>
        <v>0</v>
      </c>
      <c r="D602" s="345"/>
      <c r="E602" s="480">
        <f t="shared" si="27"/>
        <v>0</v>
      </c>
      <c r="F602" s="476" t="str">
        <f t="shared" si="28"/>
        <v>否</v>
      </c>
      <c r="G602" s="295" t="str">
        <f t="shared" si="29"/>
        <v>项</v>
      </c>
      <c r="H602" s="296"/>
    </row>
    <row r="603" s="162" customFormat="1" ht="36" customHeight="1" spans="1:8">
      <c r="A603" s="321">
        <v>2081004</v>
      </c>
      <c r="B603" s="481" t="s">
        <v>516</v>
      </c>
      <c r="C603" s="345">
        <f>VLOOKUP(A603,'[3]02'!A:E,5,0)</f>
        <v>48</v>
      </c>
      <c r="D603" s="345">
        <f>VLOOKUP(A603,[4]Sheet1!$A:$D,4,0)</f>
        <v>317</v>
      </c>
      <c r="E603" s="480">
        <f t="shared" si="27"/>
        <v>5.604</v>
      </c>
      <c r="F603" s="476" t="str">
        <f t="shared" si="28"/>
        <v>是</v>
      </c>
      <c r="G603" s="295" t="str">
        <f t="shared" si="29"/>
        <v>项</v>
      </c>
      <c r="H603" s="296"/>
    </row>
    <row r="604" s="160" customFormat="1" ht="36" hidden="1" customHeight="1" spans="1:8">
      <c r="A604" s="321">
        <v>2081005</v>
      </c>
      <c r="B604" s="481" t="s">
        <v>517</v>
      </c>
      <c r="C604" s="345">
        <f>VLOOKUP(A604,'[3]02'!A:E,5,0)</f>
        <v>0</v>
      </c>
      <c r="D604" s="345"/>
      <c r="E604" s="480">
        <f t="shared" si="27"/>
        <v>0</v>
      </c>
      <c r="F604" s="476" t="str">
        <f t="shared" si="28"/>
        <v>否</v>
      </c>
      <c r="G604" s="295" t="str">
        <f t="shared" si="29"/>
        <v>项</v>
      </c>
      <c r="H604" s="296"/>
    </row>
    <row r="605" s="162" customFormat="1" ht="36" customHeight="1" spans="1:8">
      <c r="A605" s="321">
        <v>2081006</v>
      </c>
      <c r="B605" s="481" t="s">
        <v>518</v>
      </c>
      <c r="C605" s="345">
        <f>VLOOKUP(A605,'[3]02'!A:E,5,0)</f>
        <v>88</v>
      </c>
      <c r="D605" s="345">
        <f>VLOOKUP(A605,[4]Sheet1!$A:$D,4,0)</f>
        <v>26</v>
      </c>
      <c r="E605" s="480">
        <f t="shared" si="27"/>
        <v>-0.705</v>
      </c>
      <c r="F605" s="476" t="str">
        <f t="shared" si="28"/>
        <v>是</v>
      </c>
      <c r="G605" s="295" t="str">
        <f t="shared" si="29"/>
        <v>项</v>
      </c>
      <c r="H605" s="296"/>
    </row>
    <row r="606" s="162" customFormat="1" ht="36" customHeight="1" spans="1:8">
      <c r="A606" s="321">
        <v>2081099</v>
      </c>
      <c r="B606" s="481" t="s">
        <v>519</v>
      </c>
      <c r="C606" s="345">
        <f>VLOOKUP(A606,'[3]02'!A:E,5,0)</f>
        <v>0</v>
      </c>
      <c r="D606" s="345">
        <f>VLOOKUP(A606,[4]Sheet1!$A:$D,4,0)</f>
        <v>127</v>
      </c>
      <c r="E606" s="480">
        <f t="shared" si="27"/>
        <v>0</v>
      </c>
      <c r="F606" s="476" t="str">
        <f t="shared" si="28"/>
        <v>是</v>
      </c>
      <c r="G606" s="295" t="str">
        <f t="shared" si="29"/>
        <v>项</v>
      </c>
      <c r="H606" s="296"/>
    </row>
    <row r="607" s="295" customFormat="1" ht="36" customHeight="1" spans="1:8">
      <c r="A607" s="321">
        <v>20811</v>
      </c>
      <c r="B607" s="478" t="s">
        <v>520</v>
      </c>
      <c r="C607" s="479">
        <f>SUM(C608:C615)</f>
        <v>1518</v>
      </c>
      <c r="D607" s="479">
        <f>SUM(D608:D615)</f>
        <v>2148</v>
      </c>
      <c r="E607" s="480">
        <f t="shared" si="27"/>
        <v>0.415</v>
      </c>
      <c r="F607" s="476" t="str">
        <f t="shared" si="28"/>
        <v>是</v>
      </c>
      <c r="G607" s="295" t="str">
        <f t="shared" si="29"/>
        <v>款</v>
      </c>
      <c r="H607" s="296"/>
    </row>
    <row r="608" s="162" customFormat="1" ht="36" customHeight="1" spans="1:8">
      <c r="A608" s="321">
        <v>2081101</v>
      </c>
      <c r="B608" s="481" t="s">
        <v>117</v>
      </c>
      <c r="C608" s="345">
        <f>VLOOKUP(A608,'[3]02'!A:E,5,0)</f>
        <v>170</v>
      </c>
      <c r="D608" s="345">
        <f>VLOOKUP(A608,[4]Sheet1!$A:$D,4,0)</f>
        <v>168</v>
      </c>
      <c r="E608" s="480">
        <f t="shared" si="27"/>
        <v>-0.012</v>
      </c>
      <c r="F608" s="476" t="str">
        <f t="shared" si="28"/>
        <v>是</v>
      </c>
      <c r="G608" s="295" t="str">
        <f t="shared" si="29"/>
        <v>项</v>
      </c>
      <c r="H608" s="296"/>
    </row>
    <row r="609" s="162" customFormat="1" ht="36" customHeight="1" spans="1:8">
      <c r="A609" s="321">
        <v>2081102</v>
      </c>
      <c r="B609" s="481" t="s">
        <v>118</v>
      </c>
      <c r="C609" s="345">
        <f>VLOOKUP(A609,'[3]02'!A:E,5,0)</f>
        <v>12</v>
      </c>
      <c r="D609" s="345"/>
      <c r="E609" s="480">
        <f t="shared" si="27"/>
        <v>-1</v>
      </c>
      <c r="F609" s="476" t="str">
        <f t="shared" si="28"/>
        <v>是</v>
      </c>
      <c r="G609" s="295" t="str">
        <f t="shared" si="29"/>
        <v>项</v>
      </c>
      <c r="H609" s="296"/>
    </row>
    <row r="610" s="160" customFormat="1" ht="36" hidden="1" customHeight="1" spans="1:8">
      <c r="A610" s="321">
        <v>2081103</v>
      </c>
      <c r="B610" s="481" t="s">
        <v>119</v>
      </c>
      <c r="C610" s="345">
        <f>VLOOKUP(A610,'[3]02'!A:E,5,0)</f>
        <v>0</v>
      </c>
      <c r="D610" s="345"/>
      <c r="E610" s="480">
        <f t="shared" si="27"/>
        <v>0</v>
      </c>
      <c r="F610" s="476" t="str">
        <f t="shared" si="28"/>
        <v>否</v>
      </c>
      <c r="G610" s="295" t="str">
        <f t="shared" si="29"/>
        <v>项</v>
      </c>
      <c r="H610" s="296"/>
    </row>
    <row r="611" s="162" customFormat="1" ht="36" customHeight="1" spans="1:8">
      <c r="A611" s="321">
        <v>2081104</v>
      </c>
      <c r="B611" s="481" t="s">
        <v>521</v>
      </c>
      <c r="C611" s="345">
        <f>VLOOKUP(A611,'[3]02'!A:E,5,0)</f>
        <v>52</v>
      </c>
      <c r="D611" s="345">
        <f>VLOOKUP(A611,[4]Sheet1!$A:$D,4,0)</f>
        <v>6</v>
      </c>
      <c r="E611" s="480">
        <f t="shared" si="27"/>
        <v>-0.885</v>
      </c>
      <c r="F611" s="476" t="str">
        <f t="shared" si="28"/>
        <v>是</v>
      </c>
      <c r="G611" s="295" t="str">
        <f t="shared" si="29"/>
        <v>项</v>
      </c>
      <c r="H611" s="296"/>
    </row>
    <row r="612" s="162" customFormat="1" ht="36" customHeight="1" spans="1:8">
      <c r="A612" s="321">
        <v>2081105</v>
      </c>
      <c r="B612" s="481" t="s">
        <v>522</v>
      </c>
      <c r="C612" s="345">
        <f>VLOOKUP(A612,'[3]02'!A:E,5,0)</f>
        <v>68</v>
      </c>
      <c r="D612" s="345">
        <f>VLOOKUP(A612,[4]Sheet1!$A:$D,4,0)</f>
        <v>635</v>
      </c>
      <c r="E612" s="480">
        <f t="shared" si="27"/>
        <v>8.338</v>
      </c>
      <c r="F612" s="476" t="str">
        <f t="shared" si="28"/>
        <v>是</v>
      </c>
      <c r="G612" s="295" t="str">
        <f t="shared" si="29"/>
        <v>项</v>
      </c>
      <c r="H612" s="296"/>
    </row>
    <row r="613" s="160" customFormat="1" ht="36" hidden="1" customHeight="1" spans="1:8">
      <c r="A613" s="321">
        <v>2081106</v>
      </c>
      <c r="B613" s="481" t="s">
        <v>523</v>
      </c>
      <c r="C613" s="345">
        <f>VLOOKUP(A613,'[3]02'!A:E,5,0)</f>
        <v>0</v>
      </c>
      <c r="D613" s="345"/>
      <c r="E613" s="480">
        <f t="shared" si="27"/>
        <v>0</v>
      </c>
      <c r="F613" s="476" t="str">
        <f t="shared" si="28"/>
        <v>否</v>
      </c>
      <c r="G613" s="295" t="str">
        <f t="shared" si="29"/>
        <v>项</v>
      </c>
      <c r="H613" s="296"/>
    </row>
    <row r="614" s="162" customFormat="1" ht="36" customHeight="1" spans="1:8">
      <c r="A614" s="321">
        <v>2081107</v>
      </c>
      <c r="B614" s="481" t="s">
        <v>524</v>
      </c>
      <c r="C614" s="345">
        <f>VLOOKUP(A614,'[3]02'!A:E,5,0)</f>
        <v>1216</v>
      </c>
      <c r="D614" s="345">
        <f>VLOOKUP(A614,[4]Sheet1!$A:$D,4,0)</f>
        <v>1339</v>
      </c>
      <c r="E614" s="480">
        <f t="shared" si="27"/>
        <v>0.101</v>
      </c>
      <c r="F614" s="476" t="str">
        <f t="shared" si="28"/>
        <v>是</v>
      </c>
      <c r="G614" s="295" t="str">
        <f t="shared" si="29"/>
        <v>项</v>
      </c>
      <c r="H614" s="296"/>
    </row>
    <row r="615" s="160" customFormat="1" ht="36" hidden="1" customHeight="1" spans="1:8">
      <c r="A615" s="321">
        <v>2081199</v>
      </c>
      <c r="B615" s="481" t="s">
        <v>525</v>
      </c>
      <c r="C615" s="345">
        <f>VLOOKUP(A615,'[3]02'!A:E,5,0)</f>
        <v>0</v>
      </c>
      <c r="D615" s="345"/>
      <c r="E615" s="480">
        <f t="shared" si="27"/>
        <v>0</v>
      </c>
      <c r="F615" s="476" t="str">
        <f t="shared" si="28"/>
        <v>否</v>
      </c>
      <c r="G615" s="295" t="str">
        <f t="shared" si="29"/>
        <v>项</v>
      </c>
      <c r="H615" s="296"/>
    </row>
    <row r="616" s="295" customFormat="1" ht="36" customHeight="1" spans="1:8">
      <c r="A616" s="321">
        <v>20816</v>
      </c>
      <c r="B616" s="478" t="s">
        <v>526</v>
      </c>
      <c r="C616" s="479">
        <f>SUM(C617:C621)</f>
        <v>51</v>
      </c>
      <c r="D616" s="479">
        <f>SUM(D617:D621)</f>
        <v>55</v>
      </c>
      <c r="E616" s="480">
        <f t="shared" si="27"/>
        <v>0.078</v>
      </c>
      <c r="F616" s="476" t="str">
        <f t="shared" si="28"/>
        <v>是</v>
      </c>
      <c r="G616" s="295" t="str">
        <f t="shared" si="29"/>
        <v>款</v>
      </c>
      <c r="H616" s="296"/>
    </row>
    <row r="617" s="162" customFormat="1" ht="36" customHeight="1" spans="1:8">
      <c r="A617" s="321">
        <v>2081601</v>
      </c>
      <c r="B617" s="481" t="s">
        <v>117</v>
      </c>
      <c r="C617" s="345">
        <f>VLOOKUP(A617,'[3]02'!A:E,5,0)</f>
        <v>45</v>
      </c>
      <c r="D617" s="345">
        <f>VLOOKUP(A617,[4]Sheet1!$A:$D,4,0)</f>
        <v>44</v>
      </c>
      <c r="E617" s="480">
        <f t="shared" si="27"/>
        <v>-0.022</v>
      </c>
      <c r="F617" s="476" t="str">
        <f t="shared" si="28"/>
        <v>是</v>
      </c>
      <c r="G617" s="295" t="str">
        <f t="shared" si="29"/>
        <v>项</v>
      </c>
      <c r="H617" s="296"/>
    </row>
    <row r="618" s="160" customFormat="1" ht="36" hidden="1" customHeight="1" spans="1:8">
      <c r="A618" s="321">
        <v>2081602</v>
      </c>
      <c r="B618" s="481" t="s">
        <v>118</v>
      </c>
      <c r="C618" s="345">
        <f>VLOOKUP(A618,'[3]02'!A:E,5,0)</f>
        <v>0</v>
      </c>
      <c r="D618" s="345"/>
      <c r="E618" s="480">
        <f t="shared" si="27"/>
        <v>0</v>
      </c>
      <c r="F618" s="476" t="str">
        <f t="shared" si="28"/>
        <v>否</v>
      </c>
      <c r="G618" s="295" t="str">
        <f t="shared" si="29"/>
        <v>项</v>
      </c>
      <c r="H618" s="296"/>
    </row>
    <row r="619" s="160" customFormat="1" ht="36" hidden="1" customHeight="1" spans="1:8">
      <c r="A619" s="321">
        <v>2081603</v>
      </c>
      <c r="B619" s="481" t="s">
        <v>119</v>
      </c>
      <c r="C619" s="345">
        <f>VLOOKUP(A619,'[3]02'!A:E,5,0)</f>
        <v>0</v>
      </c>
      <c r="D619" s="345"/>
      <c r="E619" s="480">
        <f t="shared" si="27"/>
        <v>0</v>
      </c>
      <c r="F619" s="476" t="str">
        <f t="shared" si="28"/>
        <v>否</v>
      </c>
      <c r="G619" s="295" t="str">
        <f t="shared" si="29"/>
        <v>项</v>
      </c>
      <c r="H619" s="296"/>
    </row>
    <row r="620" s="160" customFormat="1" ht="36" hidden="1" customHeight="1" spans="1:8">
      <c r="A620" s="477">
        <v>2081650</v>
      </c>
      <c r="B620" s="481" t="s">
        <v>126</v>
      </c>
      <c r="C620" s="345">
        <f>VLOOKUP(A620,'[3]02'!A:E,5,0)</f>
        <v>0</v>
      </c>
      <c r="D620" s="345"/>
      <c r="E620" s="480">
        <f t="shared" si="27"/>
        <v>0</v>
      </c>
      <c r="F620" s="476" t="str">
        <f t="shared" si="28"/>
        <v>否</v>
      </c>
      <c r="G620" s="295" t="str">
        <f t="shared" si="29"/>
        <v>项</v>
      </c>
      <c r="H620" s="296"/>
    </row>
    <row r="621" s="162" customFormat="1" ht="36" customHeight="1" spans="1:8">
      <c r="A621" s="321">
        <v>2081699</v>
      </c>
      <c r="B621" s="481" t="s">
        <v>527</v>
      </c>
      <c r="C621" s="345">
        <f>VLOOKUP(A621,'[3]02'!A:E,5,0)</f>
        <v>6</v>
      </c>
      <c r="D621" s="345">
        <f>VLOOKUP(A621,[4]Sheet1!$A:$D,4,0)</f>
        <v>11</v>
      </c>
      <c r="E621" s="480">
        <f t="shared" si="27"/>
        <v>0.833</v>
      </c>
      <c r="F621" s="476" t="str">
        <f t="shared" si="28"/>
        <v>是</v>
      </c>
      <c r="G621" s="295" t="str">
        <f t="shared" si="29"/>
        <v>项</v>
      </c>
      <c r="H621" s="296"/>
    </row>
    <row r="622" s="295" customFormat="1" ht="36" customHeight="1" spans="1:8">
      <c r="A622" s="321">
        <v>20819</v>
      </c>
      <c r="B622" s="478" t="s">
        <v>528</v>
      </c>
      <c r="C622" s="479">
        <f>SUM(C623:C624)</f>
        <v>9987</v>
      </c>
      <c r="D622" s="479">
        <f>SUM(D623:D624)</f>
        <v>10200</v>
      </c>
      <c r="E622" s="480">
        <f t="shared" si="27"/>
        <v>0.021</v>
      </c>
      <c r="F622" s="476" t="str">
        <f t="shared" si="28"/>
        <v>是</v>
      </c>
      <c r="G622" s="295" t="str">
        <f t="shared" si="29"/>
        <v>款</v>
      </c>
      <c r="H622" s="296"/>
    </row>
    <row r="623" s="162" customFormat="1" ht="36" customHeight="1" spans="1:8">
      <c r="A623" s="321">
        <v>2081901</v>
      </c>
      <c r="B623" s="481" t="s">
        <v>529</v>
      </c>
      <c r="C623" s="345">
        <f>VLOOKUP(A623,'[3]02'!A:E,5,0)</f>
        <v>1775</v>
      </c>
      <c r="D623" s="345">
        <f>VLOOKUP(A623,[4]Sheet1!$A:$D,4,0)</f>
        <v>1737</v>
      </c>
      <c r="E623" s="480">
        <f t="shared" si="27"/>
        <v>-0.021</v>
      </c>
      <c r="F623" s="476" t="str">
        <f t="shared" si="28"/>
        <v>是</v>
      </c>
      <c r="G623" s="295" t="str">
        <f t="shared" si="29"/>
        <v>项</v>
      </c>
      <c r="H623" s="296"/>
    </row>
    <row r="624" s="162" customFormat="1" ht="36" customHeight="1" spans="1:8">
      <c r="A624" s="321">
        <v>2081902</v>
      </c>
      <c r="B624" s="481" t="s">
        <v>530</v>
      </c>
      <c r="C624" s="345">
        <f>VLOOKUP(A624,'[3]02'!A:E,5,0)</f>
        <v>8212</v>
      </c>
      <c r="D624" s="345">
        <f>VLOOKUP(A624,[4]Sheet1!$A:$D,4,0)</f>
        <v>8463</v>
      </c>
      <c r="E624" s="480">
        <f t="shared" si="27"/>
        <v>0.031</v>
      </c>
      <c r="F624" s="476" t="str">
        <f t="shared" si="28"/>
        <v>是</v>
      </c>
      <c r="G624" s="295" t="str">
        <f t="shared" si="29"/>
        <v>项</v>
      </c>
      <c r="H624" s="296"/>
    </row>
    <row r="625" s="295" customFormat="1" ht="36" customHeight="1" spans="1:8">
      <c r="A625" s="321">
        <v>20820</v>
      </c>
      <c r="B625" s="478" t="s">
        <v>531</v>
      </c>
      <c r="C625" s="479">
        <f>SUM(C626:C627)</f>
        <v>640</v>
      </c>
      <c r="D625" s="479">
        <f>SUM(D626:D627)</f>
        <v>644</v>
      </c>
      <c r="E625" s="480">
        <f t="shared" si="27"/>
        <v>0.006</v>
      </c>
      <c r="F625" s="476" t="str">
        <f t="shared" si="28"/>
        <v>是</v>
      </c>
      <c r="G625" s="295" t="str">
        <f t="shared" si="29"/>
        <v>款</v>
      </c>
      <c r="H625" s="296"/>
    </row>
    <row r="626" s="162" customFormat="1" ht="36" customHeight="1" spans="1:8">
      <c r="A626" s="321">
        <v>2082001</v>
      </c>
      <c r="B626" s="481" t="s">
        <v>532</v>
      </c>
      <c r="C626" s="345">
        <f>VLOOKUP(A626,'[3]02'!A:E,5,0)</f>
        <v>636</v>
      </c>
      <c r="D626" s="345">
        <f>VLOOKUP(A626,[4]Sheet1!$A:$D,4,0)</f>
        <v>640</v>
      </c>
      <c r="E626" s="480">
        <f t="shared" si="27"/>
        <v>0.006</v>
      </c>
      <c r="F626" s="476" t="str">
        <f t="shared" si="28"/>
        <v>是</v>
      </c>
      <c r="G626" s="295" t="str">
        <f t="shared" si="29"/>
        <v>项</v>
      </c>
      <c r="H626" s="296"/>
    </row>
    <row r="627" s="162" customFormat="1" ht="36" customHeight="1" spans="1:8">
      <c r="A627" s="321">
        <v>2082002</v>
      </c>
      <c r="B627" s="481" t="s">
        <v>533</v>
      </c>
      <c r="C627" s="345">
        <f>VLOOKUP(A627,'[3]02'!A:E,5,0)</f>
        <v>4</v>
      </c>
      <c r="D627" s="345">
        <f>VLOOKUP(A627,[4]Sheet1!$A:$D,4,0)</f>
        <v>4</v>
      </c>
      <c r="E627" s="480">
        <f t="shared" si="27"/>
        <v>0</v>
      </c>
      <c r="F627" s="476" t="str">
        <f t="shared" si="28"/>
        <v>是</v>
      </c>
      <c r="G627" s="295" t="str">
        <f t="shared" si="29"/>
        <v>项</v>
      </c>
      <c r="H627" s="296"/>
    </row>
    <row r="628" s="295" customFormat="1" ht="36" customHeight="1" spans="1:8">
      <c r="A628" s="321">
        <v>20821</v>
      </c>
      <c r="B628" s="478" t="s">
        <v>534</v>
      </c>
      <c r="C628" s="479">
        <f>SUM(C629:C630)</f>
        <v>1573</v>
      </c>
      <c r="D628" s="479">
        <f>SUM(D629:D630)</f>
        <v>1602</v>
      </c>
      <c r="E628" s="480">
        <f t="shared" si="27"/>
        <v>0.018</v>
      </c>
      <c r="F628" s="476" t="str">
        <f t="shared" si="28"/>
        <v>是</v>
      </c>
      <c r="G628" s="295" t="str">
        <f t="shared" si="29"/>
        <v>款</v>
      </c>
      <c r="H628" s="296"/>
    </row>
    <row r="629" s="162" customFormat="1" ht="36" customHeight="1" spans="1:8">
      <c r="A629" s="321">
        <v>2082101</v>
      </c>
      <c r="B629" s="481" t="s">
        <v>535</v>
      </c>
      <c r="C629" s="345">
        <f>VLOOKUP(A629,'[3]02'!A:E,5,0)</f>
        <v>360</v>
      </c>
      <c r="D629" s="345">
        <f>VLOOKUP(A629,[4]Sheet1!$A:$D,4,0)</f>
        <v>366</v>
      </c>
      <c r="E629" s="480">
        <f t="shared" si="27"/>
        <v>0.017</v>
      </c>
      <c r="F629" s="476" t="str">
        <f t="shared" si="28"/>
        <v>是</v>
      </c>
      <c r="G629" s="295" t="str">
        <f t="shared" si="29"/>
        <v>项</v>
      </c>
      <c r="H629" s="296"/>
    </row>
    <row r="630" s="162" customFormat="1" ht="36" customHeight="1" spans="1:8">
      <c r="A630" s="321">
        <v>2082102</v>
      </c>
      <c r="B630" s="481" t="s">
        <v>536</v>
      </c>
      <c r="C630" s="345">
        <f>VLOOKUP(A630,'[3]02'!A:E,5,0)</f>
        <v>1213</v>
      </c>
      <c r="D630" s="345">
        <f>VLOOKUP(A630,[4]Sheet1!$A:$D,4,0)</f>
        <v>1236</v>
      </c>
      <c r="E630" s="480">
        <f t="shared" si="27"/>
        <v>0.019</v>
      </c>
      <c r="F630" s="476" t="str">
        <f t="shared" si="28"/>
        <v>是</v>
      </c>
      <c r="G630" s="295" t="str">
        <f t="shared" si="29"/>
        <v>项</v>
      </c>
      <c r="H630" s="296"/>
    </row>
    <row r="631" s="160" customFormat="1" ht="36" hidden="1" customHeight="1" spans="1:8">
      <c r="A631" s="321">
        <v>20824</v>
      </c>
      <c r="B631" s="478" t="s">
        <v>537</v>
      </c>
      <c r="C631" s="345">
        <f>SUM(C632:C633)</f>
        <v>0</v>
      </c>
      <c r="D631" s="345">
        <f>SUM(D632:D633)</f>
        <v>0</v>
      </c>
      <c r="E631" s="480">
        <f t="shared" si="27"/>
        <v>0</v>
      </c>
      <c r="F631" s="476" t="str">
        <f t="shared" si="28"/>
        <v>否</v>
      </c>
      <c r="G631" s="295" t="str">
        <f t="shared" si="29"/>
        <v>款</v>
      </c>
      <c r="H631" s="296"/>
    </row>
    <row r="632" s="160" customFormat="1" ht="36" hidden="1" customHeight="1" spans="1:8">
      <c r="A632" s="321">
        <v>2082401</v>
      </c>
      <c r="B632" s="481" t="s">
        <v>538</v>
      </c>
      <c r="C632" s="345">
        <f>VLOOKUP(A632,'[3]02'!A:E,5,0)</f>
        <v>0</v>
      </c>
      <c r="D632" s="345"/>
      <c r="E632" s="480">
        <f t="shared" si="27"/>
        <v>0</v>
      </c>
      <c r="F632" s="476" t="str">
        <f t="shared" si="28"/>
        <v>否</v>
      </c>
      <c r="G632" s="295" t="str">
        <f t="shared" si="29"/>
        <v>项</v>
      </c>
      <c r="H632" s="296"/>
    </row>
    <row r="633" s="160" customFormat="1" ht="36" hidden="1" customHeight="1" spans="1:8">
      <c r="A633" s="321">
        <v>2082402</v>
      </c>
      <c r="B633" s="481" t="s">
        <v>539</v>
      </c>
      <c r="C633" s="345">
        <f>VLOOKUP(A633,'[3]02'!A:E,5,0)</f>
        <v>0</v>
      </c>
      <c r="D633" s="345"/>
      <c r="E633" s="480">
        <f t="shared" si="27"/>
        <v>0</v>
      </c>
      <c r="F633" s="476" t="str">
        <f t="shared" si="28"/>
        <v>否</v>
      </c>
      <c r="G633" s="295" t="str">
        <f t="shared" si="29"/>
        <v>项</v>
      </c>
      <c r="H633" s="296"/>
    </row>
    <row r="634" s="295" customFormat="1" ht="36" customHeight="1" spans="1:8">
      <c r="A634" s="321">
        <v>20825</v>
      </c>
      <c r="B634" s="478" t="s">
        <v>540</v>
      </c>
      <c r="C634" s="479">
        <f>SUM(C635:C636)</f>
        <v>478</v>
      </c>
      <c r="D634" s="479">
        <f>SUM(D635:D636)</f>
        <v>5</v>
      </c>
      <c r="E634" s="480">
        <f t="shared" si="27"/>
        <v>-0.99</v>
      </c>
      <c r="F634" s="476" t="str">
        <f t="shared" si="28"/>
        <v>是</v>
      </c>
      <c r="G634" s="295" t="str">
        <f t="shared" si="29"/>
        <v>款</v>
      </c>
      <c r="H634" s="296"/>
    </row>
    <row r="635" s="162" customFormat="1" ht="36" customHeight="1" spans="1:8">
      <c r="A635" s="321">
        <v>2082501</v>
      </c>
      <c r="B635" s="481" t="s">
        <v>541</v>
      </c>
      <c r="C635" s="345">
        <f>VLOOKUP(A635,'[3]02'!A:E,5,0)</f>
        <v>108</v>
      </c>
      <c r="D635" s="345"/>
      <c r="E635" s="480">
        <f t="shared" si="27"/>
        <v>-1</v>
      </c>
      <c r="F635" s="476" t="str">
        <f t="shared" si="28"/>
        <v>是</v>
      </c>
      <c r="G635" s="295" t="str">
        <f t="shared" si="29"/>
        <v>项</v>
      </c>
      <c r="H635" s="296"/>
    </row>
    <row r="636" s="162" customFormat="1" ht="36" customHeight="1" spans="1:8">
      <c r="A636" s="321">
        <v>2082502</v>
      </c>
      <c r="B636" s="481" t="s">
        <v>542</v>
      </c>
      <c r="C636" s="345">
        <f>VLOOKUP(A636,'[3]02'!A:E,5,0)</f>
        <v>370</v>
      </c>
      <c r="D636" s="345">
        <f>VLOOKUP(A636,[4]Sheet1!$A:$D,4,0)</f>
        <v>5</v>
      </c>
      <c r="E636" s="480">
        <f t="shared" si="27"/>
        <v>-0.986</v>
      </c>
      <c r="F636" s="476" t="str">
        <f t="shared" si="28"/>
        <v>是</v>
      </c>
      <c r="G636" s="295" t="str">
        <f t="shared" si="29"/>
        <v>项</v>
      </c>
      <c r="H636" s="296"/>
    </row>
    <row r="637" s="295" customFormat="1" ht="36" customHeight="1" spans="1:8">
      <c r="A637" s="321">
        <v>20826</v>
      </c>
      <c r="B637" s="478" t="s">
        <v>543</v>
      </c>
      <c r="C637" s="479">
        <f>SUM(C638:C640)</f>
        <v>443</v>
      </c>
      <c r="D637" s="479">
        <f>SUM(D638:D640)</f>
        <v>717</v>
      </c>
      <c r="E637" s="480">
        <f t="shared" si="27"/>
        <v>0.619</v>
      </c>
      <c r="F637" s="476" t="str">
        <f t="shared" si="28"/>
        <v>是</v>
      </c>
      <c r="G637" s="295" t="str">
        <f t="shared" si="29"/>
        <v>款</v>
      </c>
      <c r="H637" s="296"/>
    </row>
    <row r="638" s="160" customFormat="1" ht="36" hidden="1" customHeight="1" spans="1:8">
      <c r="A638" s="321">
        <v>2082601</v>
      </c>
      <c r="B638" s="481" t="s">
        <v>544</v>
      </c>
      <c r="C638" s="345">
        <f>VLOOKUP(A638,'[3]02'!A:E,5,0)</f>
        <v>0</v>
      </c>
      <c r="D638" s="345"/>
      <c r="E638" s="480">
        <f t="shared" si="27"/>
        <v>0</v>
      </c>
      <c r="F638" s="476" t="str">
        <f t="shared" si="28"/>
        <v>否</v>
      </c>
      <c r="G638" s="295" t="str">
        <f t="shared" si="29"/>
        <v>项</v>
      </c>
      <c r="H638" s="296"/>
    </row>
    <row r="639" s="162" customFormat="1" ht="36" customHeight="1" spans="1:8">
      <c r="A639" s="321">
        <v>2082602</v>
      </c>
      <c r="B639" s="481" t="s">
        <v>545</v>
      </c>
      <c r="C639" s="345">
        <f>VLOOKUP(A639,'[3]02'!A:E,5,0)</f>
        <v>443</v>
      </c>
      <c r="D639" s="345">
        <f>VLOOKUP(A639,[4]Sheet1!$A:$D,4,0)</f>
        <v>717</v>
      </c>
      <c r="E639" s="480">
        <f t="shared" si="27"/>
        <v>0.619</v>
      </c>
      <c r="F639" s="476" t="str">
        <f t="shared" si="28"/>
        <v>是</v>
      </c>
      <c r="G639" s="295" t="str">
        <f t="shared" si="29"/>
        <v>项</v>
      </c>
      <c r="H639" s="296"/>
    </row>
    <row r="640" s="160" customFormat="1" ht="36" hidden="1" customHeight="1" spans="1:8">
      <c r="A640" s="321">
        <v>2082699</v>
      </c>
      <c r="B640" s="481" t="s">
        <v>546</v>
      </c>
      <c r="C640" s="345">
        <f>VLOOKUP(A640,'[3]02'!A:E,5,0)</f>
        <v>0</v>
      </c>
      <c r="D640" s="345"/>
      <c r="E640" s="480">
        <f t="shared" si="27"/>
        <v>0</v>
      </c>
      <c r="F640" s="476" t="str">
        <f t="shared" si="28"/>
        <v>否</v>
      </c>
      <c r="G640" s="295" t="str">
        <f t="shared" si="29"/>
        <v>项</v>
      </c>
      <c r="H640" s="296"/>
    </row>
    <row r="641" s="296" customFormat="1" ht="36" hidden="1" customHeight="1" spans="1:7">
      <c r="A641" s="321">
        <v>20827</v>
      </c>
      <c r="B641" s="478" t="s">
        <v>547</v>
      </c>
      <c r="C641" s="479">
        <f>SUM(C642:C644)</f>
        <v>0</v>
      </c>
      <c r="D641" s="479">
        <f>SUM(D642:D644)</f>
        <v>0</v>
      </c>
      <c r="E641" s="480">
        <f t="shared" si="27"/>
        <v>0</v>
      </c>
      <c r="F641" s="476" t="str">
        <f t="shared" si="28"/>
        <v>否</v>
      </c>
      <c r="G641" s="295" t="str">
        <f t="shared" si="29"/>
        <v>款</v>
      </c>
    </row>
    <row r="642" s="160" customFormat="1" ht="36" hidden="1" customHeight="1" spans="1:8">
      <c r="A642" s="321">
        <v>2082701</v>
      </c>
      <c r="B642" s="481" t="s">
        <v>548</v>
      </c>
      <c r="C642" s="345">
        <f>VLOOKUP(A642,'[3]02'!A:E,5,0)</f>
        <v>0</v>
      </c>
      <c r="D642" s="345"/>
      <c r="E642" s="480">
        <f t="shared" si="27"/>
        <v>0</v>
      </c>
      <c r="F642" s="476" t="str">
        <f t="shared" si="28"/>
        <v>否</v>
      </c>
      <c r="G642" s="295" t="str">
        <f t="shared" si="29"/>
        <v>项</v>
      </c>
      <c r="H642" s="296"/>
    </row>
    <row r="643" s="160" customFormat="1" ht="36" hidden="1" customHeight="1" spans="1:8">
      <c r="A643" s="321">
        <v>2082702</v>
      </c>
      <c r="B643" s="481" t="s">
        <v>549</v>
      </c>
      <c r="C643" s="345">
        <f>VLOOKUP(A643,'[3]02'!A:E,5,0)</f>
        <v>0</v>
      </c>
      <c r="D643" s="345"/>
      <c r="E643" s="480">
        <f t="shared" si="27"/>
        <v>0</v>
      </c>
      <c r="F643" s="476" t="str">
        <f t="shared" si="28"/>
        <v>否</v>
      </c>
      <c r="G643" s="295" t="str">
        <f t="shared" si="29"/>
        <v>项</v>
      </c>
      <c r="H643" s="296"/>
    </row>
    <row r="644" s="160" customFormat="1" ht="36" hidden="1" customHeight="1" spans="1:8">
      <c r="A644" s="321">
        <v>2082799</v>
      </c>
      <c r="B644" s="481" t="s">
        <v>550</v>
      </c>
      <c r="C644" s="345">
        <f>VLOOKUP(A644,'[3]02'!A:E,5,0)</f>
        <v>0</v>
      </c>
      <c r="D644" s="345"/>
      <c r="E644" s="480">
        <f t="shared" ref="E644:E707" si="30">IF(C644&lt;0,"",IFERROR(D644/C644-1,0))</f>
        <v>0</v>
      </c>
      <c r="F644" s="476" t="str">
        <f t="shared" ref="F644:F707" si="31">IF(LEN(A644)=3,"是",IF(B644&lt;&gt;"",IF(SUM(C644:D644)&lt;&gt;0,"是","否"),"是"))</f>
        <v>否</v>
      </c>
      <c r="G644" s="295" t="str">
        <f t="shared" ref="G644:G707" si="32">IF(LEN(A644)=3,"类",IF(LEN(A644)=5,"款","项"))</f>
        <v>项</v>
      </c>
      <c r="H644" s="296"/>
    </row>
    <row r="645" s="295" customFormat="1" ht="36" customHeight="1" spans="1:8">
      <c r="A645" s="321">
        <v>20828</v>
      </c>
      <c r="B645" s="478" t="s">
        <v>551</v>
      </c>
      <c r="C645" s="479">
        <f>SUM(C646:C653)</f>
        <v>521</v>
      </c>
      <c r="D645" s="479">
        <f>SUM(D646:D653)</f>
        <v>372</v>
      </c>
      <c r="E645" s="480">
        <f t="shared" si="30"/>
        <v>-0.286</v>
      </c>
      <c r="F645" s="476" t="str">
        <f t="shared" si="31"/>
        <v>是</v>
      </c>
      <c r="G645" s="295" t="str">
        <f t="shared" si="32"/>
        <v>款</v>
      </c>
      <c r="H645" s="296"/>
    </row>
    <row r="646" s="162" customFormat="1" ht="36" customHeight="1" spans="1:8">
      <c r="A646" s="321">
        <v>2082801</v>
      </c>
      <c r="B646" s="481" t="s">
        <v>117</v>
      </c>
      <c r="C646" s="345">
        <f>VLOOKUP(A646,'[3]02'!A:E,5,0)</f>
        <v>272</v>
      </c>
      <c r="D646" s="345">
        <f>VLOOKUP(A646,[4]Sheet1!$A:$D,4,0)</f>
        <v>238</v>
      </c>
      <c r="E646" s="480">
        <f t="shared" si="30"/>
        <v>-0.125</v>
      </c>
      <c r="F646" s="476" t="str">
        <f t="shared" si="31"/>
        <v>是</v>
      </c>
      <c r="G646" s="295" t="str">
        <f t="shared" si="32"/>
        <v>项</v>
      </c>
      <c r="H646" s="296"/>
    </row>
    <row r="647" s="162" customFormat="1" ht="36" customHeight="1" spans="1:8">
      <c r="A647" s="321">
        <v>2082802</v>
      </c>
      <c r="B647" s="481" t="s">
        <v>118</v>
      </c>
      <c r="C647" s="345">
        <f>VLOOKUP(A647,'[3]02'!A:E,5,0)</f>
        <v>238</v>
      </c>
      <c r="D647" s="345"/>
      <c r="E647" s="480">
        <f t="shared" si="30"/>
        <v>-1</v>
      </c>
      <c r="F647" s="476" t="str">
        <f t="shared" si="31"/>
        <v>是</v>
      </c>
      <c r="G647" s="295" t="str">
        <f t="shared" si="32"/>
        <v>项</v>
      </c>
      <c r="H647" s="296"/>
    </row>
    <row r="648" s="160" customFormat="1" ht="36" hidden="1" customHeight="1" spans="1:8">
      <c r="A648" s="321">
        <v>2082803</v>
      </c>
      <c r="B648" s="481" t="s">
        <v>119</v>
      </c>
      <c r="C648" s="345">
        <f>VLOOKUP(A648,'[3]02'!A:E,5,0)</f>
        <v>0</v>
      </c>
      <c r="D648" s="345"/>
      <c r="E648" s="480">
        <f t="shared" si="30"/>
        <v>0</v>
      </c>
      <c r="F648" s="476" t="str">
        <f t="shared" si="31"/>
        <v>否</v>
      </c>
      <c r="G648" s="295" t="str">
        <f t="shared" si="32"/>
        <v>项</v>
      </c>
      <c r="H648" s="296"/>
    </row>
    <row r="649" s="162" customFormat="1" ht="36" customHeight="1" spans="1:8">
      <c r="A649" s="321">
        <v>2082804</v>
      </c>
      <c r="B649" s="481" t="s">
        <v>552</v>
      </c>
      <c r="C649" s="345">
        <f>VLOOKUP(A649,'[3]02'!A:E,5,0)</f>
        <v>16</v>
      </c>
      <c r="D649" s="345">
        <f>VLOOKUP(A649,[4]Sheet1!$A:$D,4,0)</f>
        <v>112</v>
      </c>
      <c r="E649" s="480">
        <f t="shared" si="30"/>
        <v>6</v>
      </c>
      <c r="F649" s="476" t="str">
        <f t="shared" si="31"/>
        <v>是</v>
      </c>
      <c r="G649" s="295" t="str">
        <f t="shared" si="32"/>
        <v>项</v>
      </c>
      <c r="H649" s="296"/>
    </row>
    <row r="650" s="160" customFormat="1" ht="36" hidden="1" customHeight="1" spans="1:8">
      <c r="A650" s="321">
        <v>2082805</v>
      </c>
      <c r="B650" s="481" t="s">
        <v>553</v>
      </c>
      <c r="C650" s="345">
        <f>VLOOKUP(A650,'[3]02'!A:E,5,0)</f>
        <v>0</v>
      </c>
      <c r="D650" s="345"/>
      <c r="E650" s="480">
        <f t="shared" si="30"/>
        <v>0</v>
      </c>
      <c r="F650" s="476" t="str">
        <f t="shared" si="31"/>
        <v>否</v>
      </c>
      <c r="G650" s="295" t="str">
        <f t="shared" si="32"/>
        <v>项</v>
      </c>
      <c r="H650" s="296"/>
    </row>
    <row r="651" s="160" customFormat="1" ht="36" hidden="1" customHeight="1" spans="1:8">
      <c r="A651" s="321">
        <v>2082806</v>
      </c>
      <c r="B651" s="481" t="s">
        <v>157</v>
      </c>
      <c r="C651" s="345">
        <f>VLOOKUP(A651,'[3]02'!A:E,5,0)</f>
        <v>0</v>
      </c>
      <c r="D651" s="345"/>
      <c r="E651" s="480">
        <f t="shared" si="30"/>
        <v>0</v>
      </c>
      <c r="F651" s="476" t="str">
        <f t="shared" si="31"/>
        <v>否</v>
      </c>
      <c r="G651" s="295" t="str">
        <f t="shared" si="32"/>
        <v>项</v>
      </c>
      <c r="H651" s="296"/>
    </row>
    <row r="652" s="160" customFormat="1" ht="36" hidden="1" customHeight="1" spans="1:8">
      <c r="A652" s="321">
        <v>2082850</v>
      </c>
      <c r="B652" s="481" t="s">
        <v>126</v>
      </c>
      <c r="C652" s="345">
        <f>VLOOKUP(A652,'[3]02'!A:E,5,0)</f>
        <v>0</v>
      </c>
      <c r="D652" s="345"/>
      <c r="E652" s="480">
        <f t="shared" si="30"/>
        <v>0</v>
      </c>
      <c r="F652" s="476" t="str">
        <f t="shared" si="31"/>
        <v>否</v>
      </c>
      <c r="G652" s="295" t="str">
        <f t="shared" si="32"/>
        <v>项</v>
      </c>
      <c r="H652" s="296"/>
    </row>
    <row r="653" s="162" customFormat="1" ht="36" customHeight="1" spans="1:8">
      <c r="A653" s="321">
        <v>2082899</v>
      </c>
      <c r="B653" s="481" t="s">
        <v>554</v>
      </c>
      <c r="C653" s="345">
        <f>VLOOKUP(A653,'[3]02'!A:E,5,0)</f>
        <v>-5</v>
      </c>
      <c r="D653" s="345">
        <f>VLOOKUP(A653,[4]Sheet1!$A:$D,4,0)</f>
        <v>22</v>
      </c>
      <c r="E653" s="480" t="str">
        <f t="shared" si="30"/>
        <v/>
      </c>
      <c r="F653" s="476" t="str">
        <f t="shared" si="31"/>
        <v>是</v>
      </c>
      <c r="G653" s="295" t="str">
        <f t="shared" si="32"/>
        <v>项</v>
      </c>
      <c r="H653" s="296"/>
    </row>
    <row r="654" s="295" customFormat="1" ht="36" customHeight="1" spans="1:8">
      <c r="A654" s="321">
        <v>20830</v>
      </c>
      <c r="B654" s="478" t="s">
        <v>555</v>
      </c>
      <c r="C654" s="479">
        <f>SUM(C655:C656)</f>
        <v>66</v>
      </c>
      <c r="D654" s="479">
        <f>SUM(D655:D656)</f>
        <v>68</v>
      </c>
      <c r="E654" s="480">
        <f t="shared" si="30"/>
        <v>0.03</v>
      </c>
      <c r="F654" s="476" t="str">
        <f t="shared" si="31"/>
        <v>是</v>
      </c>
      <c r="G654" s="295" t="str">
        <f t="shared" si="32"/>
        <v>款</v>
      </c>
      <c r="H654" s="296"/>
    </row>
    <row r="655" s="162" customFormat="1" ht="36" customHeight="1" spans="1:8">
      <c r="A655" s="321">
        <v>2083001</v>
      </c>
      <c r="B655" s="481" t="s">
        <v>556</v>
      </c>
      <c r="C655" s="345">
        <f>VLOOKUP(A655,'[3]02'!A:E,5,0)</f>
        <v>66</v>
      </c>
      <c r="D655" s="345">
        <f>VLOOKUP(A655,[4]Sheet1!$A:$D,4,0)</f>
        <v>68</v>
      </c>
      <c r="E655" s="480">
        <f t="shared" si="30"/>
        <v>0.03</v>
      </c>
      <c r="F655" s="476" t="str">
        <f t="shared" si="31"/>
        <v>是</v>
      </c>
      <c r="G655" s="295" t="str">
        <f t="shared" si="32"/>
        <v>项</v>
      </c>
      <c r="H655" s="296"/>
    </row>
    <row r="656" s="160" customFormat="1" ht="36" hidden="1" customHeight="1" spans="1:8">
      <c r="A656" s="321">
        <v>2083099</v>
      </c>
      <c r="B656" s="481" t="s">
        <v>557</v>
      </c>
      <c r="C656" s="345">
        <f>VLOOKUP(A656,'[3]02'!A:E,5,0)</f>
        <v>0</v>
      </c>
      <c r="D656" s="345"/>
      <c r="E656" s="480">
        <f t="shared" si="30"/>
        <v>0</v>
      </c>
      <c r="F656" s="476" t="str">
        <f t="shared" si="31"/>
        <v>否</v>
      </c>
      <c r="G656" s="295" t="str">
        <f t="shared" si="32"/>
        <v>项</v>
      </c>
      <c r="H656" s="296"/>
    </row>
    <row r="657" s="295" customFormat="1" ht="36" customHeight="1" spans="1:8">
      <c r="A657" s="321">
        <v>20899</v>
      </c>
      <c r="B657" s="478" t="s">
        <v>558</v>
      </c>
      <c r="C657" s="479">
        <f>C658</f>
        <v>1</v>
      </c>
      <c r="D657" s="479">
        <f>D658</f>
        <v>0</v>
      </c>
      <c r="E657" s="480">
        <f t="shared" si="30"/>
        <v>-1</v>
      </c>
      <c r="F657" s="476" t="str">
        <f t="shared" si="31"/>
        <v>是</v>
      </c>
      <c r="G657" s="295" t="str">
        <f t="shared" si="32"/>
        <v>款</v>
      </c>
      <c r="H657" s="296"/>
    </row>
    <row r="658" s="162" customFormat="1" ht="36" customHeight="1" spans="1:8">
      <c r="A658" s="488">
        <v>2089999</v>
      </c>
      <c r="B658" s="481" t="s">
        <v>558</v>
      </c>
      <c r="C658" s="345">
        <f>VLOOKUP(A658,'[3]02'!A:E,5,0)</f>
        <v>1</v>
      </c>
      <c r="D658" s="345"/>
      <c r="E658" s="480">
        <f t="shared" si="30"/>
        <v>-1</v>
      </c>
      <c r="F658" s="476" t="str">
        <f t="shared" si="31"/>
        <v>是</v>
      </c>
      <c r="G658" s="295" t="str">
        <f t="shared" si="32"/>
        <v>项</v>
      </c>
      <c r="H658" s="296"/>
    </row>
    <row r="659" s="295" customFormat="1" ht="36" customHeight="1" spans="1:8">
      <c r="A659" s="487">
        <v>210</v>
      </c>
      <c r="B659" s="473" t="s">
        <v>66</v>
      </c>
      <c r="C659" s="474">
        <f>SUM(C660,C665,C680,C684,C696,C700,C705,C709,C713,C716,C725,C727,C734,C732,C742)</f>
        <v>13225</v>
      </c>
      <c r="D659" s="474">
        <f>SUM(D660,D665,D680,D684,D696,D700,D705,D709,D713,D716,D725,D727,D734,D732,D742)</f>
        <v>25000</v>
      </c>
      <c r="E659" s="475">
        <f t="shared" si="30"/>
        <v>0.89</v>
      </c>
      <c r="F659" s="476" t="str">
        <f t="shared" si="31"/>
        <v>是</v>
      </c>
      <c r="G659" s="295" t="str">
        <f t="shared" si="32"/>
        <v>类</v>
      </c>
      <c r="H659" s="296"/>
    </row>
    <row r="660" s="295" customFormat="1" ht="36" customHeight="1" spans="1:8">
      <c r="A660" s="321">
        <v>21001</v>
      </c>
      <c r="B660" s="478" t="s">
        <v>559</v>
      </c>
      <c r="C660" s="479">
        <f>SUM(C661:C664)</f>
        <v>416</v>
      </c>
      <c r="D660" s="479">
        <f>SUM(D661:D664)</f>
        <v>420</v>
      </c>
      <c r="E660" s="480">
        <f t="shared" si="30"/>
        <v>0.01</v>
      </c>
      <c r="F660" s="476" t="str">
        <f t="shared" si="31"/>
        <v>是</v>
      </c>
      <c r="G660" s="295" t="str">
        <f t="shared" si="32"/>
        <v>款</v>
      </c>
      <c r="H660" s="296"/>
    </row>
    <row r="661" s="162" customFormat="1" ht="36" customHeight="1" spans="1:8">
      <c r="A661" s="321">
        <v>2100101</v>
      </c>
      <c r="B661" s="481" t="s">
        <v>117</v>
      </c>
      <c r="C661" s="345">
        <f>VLOOKUP(A661,'[3]02'!A:E,5,0)</f>
        <v>409</v>
      </c>
      <c r="D661" s="345">
        <f>VLOOKUP(A661,[4]Sheet1!$A:$D,4,0)</f>
        <v>420</v>
      </c>
      <c r="E661" s="480">
        <f t="shared" si="30"/>
        <v>0.027</v>
      </c>
      <c r="F661" s="476" t="str">
        <f t="shared" si="31"/>
        <v>是</v>
      </c>
      <c r="G661" s="295" t="str">
        <f t="shared" si="32"/>
        <v>项</v>
      </c>
      <c r="H661" s="296"/>
    </row>
    <row r="662" s="160" customFormat="1" ht="36" hidden="1" customHeight="1" spans="1:8">
      <c r="A662" s="321">
        <v>2100102</v>
      </c>
      <c r="B662" s="481" t="s">
        <v>118</v>
      </c>
      <c r="C662" s="345">
        <f>VLOOKUP(A662,'[3]02'!A:E,5,0)</f>
        <v>0</v>
      </c>
      <c r="D662" s="345"/>
      <c r="E662" s="480">
        <f t="shared" si="30"/>
        <v>0</v>
      </c>
      <c r="F662" s="476" t="str">
        <f t="shared" si="31"/>
        <v>否</v>
      </c>
      <c r="G662" s="295" t="str">
        <f t="shared" si="32"/>
        <v>项</v>
      </c>
      <c r="H662" s="296"/>
    </row>
    <row r="663" s="160" customFormat="1" ht="36" hidden="1" customHeight="1" spans="1:8">
      <c r="A663" s="321">
        <v>2100103</v>
      </c>
      <c r="B663" s="481" t="s">
        <v>119</v>
      </c>
      <c r="C663" s="345">
        <f>VLOOKUP(A663,'[3]02'!A:E,5,0)</f>
        <v>0</v>
      </c>
      <c r="D663" s="345"/>
      <c r="E663" s="480">
        <f t="shared" si="30"/>
        <v>0</v>
      </c>
      <c r="F663" s="476" t="str">
        <f t="shared" si="31"/>
        <v>否</v>
      </c>
      <c r="G663" s="295" t="str">
        <f t="shared" si="32"/>
        <v>项</v>
      </c>
      <c r="H663" s="296"/>
    </row>
    <row r="664" s="162" customFormat="1" ht="36" customHeight="1" spans="1:8">
      <c r="A664" s="321">
        <v>2100199</v>
      </c>
      <c r="B664" s="481" t="s">
        <v>560</v>
      </c>
      <c r="C664" s="345">
        <f>VLOOKUP(A664,'[3]02'!A:E,5,0)</f>
        <v>7</v>
      </c>
      <c r="D664" s="345"/>
      <c r="E664" s="480">
        <f t="shared" si="30"/>
        <v>-1</v>
      </c>
      <c r="F664" s="476" t="str">
        <f t="shared" si="31"/>
        <v>是</v>
      </c>
      <c r="G664" s="295" t="str">
        <f t="shared" si="32"/>
        <v>项</v>
      </c>
      <c r="H664" s="296"/>
    </row>
    <row r="665" s="295" customFormat="1" ht="36" customHeight="1" spans="1:8">
      <c r="A665" s="321">
        <v>21002</v>
      </c>
      <c r="B665" s="478" t="s">
        <v>561</v>
      </c>
      <c r="C665" s="479">
        <f>SUM(C666:C679)</f>
        <v>1325</v>
      </c>
      <c r="D665" s="479">
        <f>SUM(D666:D679)</f>
        <v>4039</v>
      </c>
      <c r="E665" s="480">
        <f t="shared" si="30"/>
        <v>2.048</v>
      </c>
      <c r="F665" s="476" t="str">
        <f t="shared" si="31"/>
        <v>是</v>
      </c>
      <c r="G665" s="295" t="str">
        <f t="shared" si="32"/>
        <v>款</v>
      </c>
      <c r="H665" s="296"/>
    </row>
    <row r="666" s="162" customFormat="1" ht="36" customHeight="1" spans="1:8">
      <c r="A666" s="321">
        <v>2100201</v>
      </c>
      <c r="B666" s="481" t="s">
        <v>562</v>
      </c>
      <c r="C666" s="345">
        <f>VLOOKUP(A666,'[3]02'!A:E,5,0)</f>
        <v>2134</v>
      </c>
      <c r="D666" s="345">
        <f>VLOOKUP(A666,[4]Sheet1!$A:$D,4,0)</f>
        <v>3478</v>
      </c>
      <c r="E666" s="480">
        <f t="shared" si="30"/>
        <v>0.63</v>
      </c>
      <c r="F666" s="476" t="str">
        <f t="shared" si="31"/>
        <v>是</v>
      </c>
      <c r="G666" s="295" t="str">
        <f t="shared" si="32"/>
        <v>项</v>
      </c>
      <c r="H666" s="296"/>
    </row>
    <row r="667" s="162" customFormat="1" ht="36" customHeight="1" spans="1:8">
      <c r="A667" s="321">
        <v>2100202</v>
      </c>
      <c r="B667" s="481" t="s">
        <v>563</v>
      </c>
      <c r="C667" s="345">
        <f>VLOOKUP(A667,'[3]02'!A:E,5,0)</f>
        <v>241</v>
      </c>
      <c r="D667" s="345">
        <f>VLOOKUP(A667,[4]Sheet1!$A:$D,4,0)</f>
        <v>375</v>
      </c>
      <c r="E667" s="480">
        <f t="shared" si="30"/>
        <v>0.556</v>
      </c>
      <c r="F667" s="476" t="str">
        <f t="shared" si="31"/>
        <v>是</v>
      </c>
      <c r="G667" s="295" t="str">
        <f t="shared" si="32"/>
        <v>项</v>
      </c>
      <c r="H667" s="296"/>
    </row>
    <row r="668" s="160" customFormat="1" ht="36" hidden="1" customHeight="1" spans="1:8">
      <c r="A668" s="321">
        <v>2100203</v>
      </c>
      <c r="B668" s="481" t="s">
        <v>564</v>
      </c>
      <c r="C668" s="345">
        <f>VLOOKUP(A668,'[3]02'!A:E,5,0)</f>
        <v>0</v>
      </c>
      <c r="D668" s="345"/>
      <c r="E668" s="480">
        <f t="shared" si="30"/>
        <v>0</v>
      </c>
      <c r="F668" s="476" t="str">
        <f t="shared" si="31"/>
        <v>否</v>
      </c>
      <c r="G668" s="295" t="str">
        <f t="shared" si="32"/>
        <v>项</v>
      </c>
      <c r="H668" s="296"/>
    </row>
    <row r="669" s="160" customFormat="1" ht="36" hidden="1" customHeight="1" spans="1:8">
      <c r="A669" s="321">
        <v>2100204</v>
      </c>
      <c r="B669" s="481" t="s">
        <v>565</v>
      </c>
      <c r="C669" s="345">
        <f>VLOOKUP(A669,'[3]02'!A:E,5,0)</f>
        <v>0</v>
      </c>
      <c r="D669" s="345"/>
      <c r="E669" s="480">
        <f t="shared" si="30"/>
        <v>0</v>
      </c>
      <c r="F669" s="476" t="str">
        <f t="shared" si="31"/>
        <v>否</v>
      </c>
      <c r="G669" s="295" t="str">
        <f t="shared" si="32"/>
        <v>项</v>
      </c>
      <c r="H669" s="296"/>
    </row>
    <row r="670" s="160" customFormat="1" ht="36" hidden="1" customHeight="1" spans="1:8">
      <c r="A670" s="321">
        <v>2100205</v>
      </c>
      <c r="B670" s="481" t="s">
        <v>566</v>
      </c>
      <c r="C670" s="345">
        <f>VLOOKUP(A670,'[3]02'!A:E,5,0)</f>
        <v>0</v>
      </c>
      <c r="D670" s="345"/>
      <c r="E670" s="480">
        <f t="shared" si="30"/>
        <v>0</v>
      </c>
      <c r="F670" s="476" t="str">
        <f t="shared" si="31"/>
        <v>否</v>
      </c>
      <c r="G670" s="295" t="str">
        <f t="shared" si="32"/>
        <v>项</v>
      </c>
      <c r="H670" s="296"/>
    </row>
    <row r="671" s="160" customFormat="1" ht="36" hidden="1" customHeight="1" spans="1:8">
      <c r="A671" s="321">
        <v>2100206</v>
      </c>
      <c r="B671" s="481" t="s">
        <v>567</v>
      </c>
      <c r="C671" s="345">
        <f>VLOOKUP(A671,'[3]02'!A:E,5,0)</f>
        <v>0</v>
      </c>
      <c r="D671" s="345"/>
      <c r="E671" s="480">
        <f t="shared" si="30"/>
        <v>0</v>
      </c>
      <c r="F671" s="476" t="str">
        <f t="shared" si="31"/>
        <v>否</v>
      </c>
      <c r="G671" s="295" t="str">
        <f t="shared" si="32"/>
        <v>项</v>
      </c>
      <c r="H671" s="296"/>
    </row>
    <row r="672" s="160" customFormat="1" ht="36" hidden="1" customHeight="1" spans="1:8">
      <c r="A672" s="321">
        <v>2100207</v>
      </c>
      <c r="B672" s="481" t="s">
        <v>568</v>
      </c>
      <c r="C672" s="345">
        <f>VLOOKUP(A672,'[3]02'!A:E,5,0)</f>
        <v>0</v>
      </c>
      <c r="D672" s="345"/>
      <c r="E672" s="480">
        <f t="shared" si="30"/>
        <v>0</v>
      </c>
      <c r="F672" s="476" t="str">
        <f t="shared" si="31"/>
        <v>否</v>
      </c>
      <c r="G672" s="295" t="str">
        <f t="shared" si="32"/>
        <v>项</v>
      </c>
      <c r="H672" s="296"/>
    </row>
    <row r="673" s="160" customFormat="1" ht="36" hidden="1" customHeight="1" spans="1:8">
      <c r="A673" s="321">
        <v>2100208</v>
      </c>
      <c r="B673" s="481" t="s">
        <v>569</v>
      </c>
      <c r="C673" s="345">
        <f>VLOOKUP(A673,'[3]02'!A:E,5,0)</f>
        <v>0</v>
      </c>
      <c r="D673" s="345"/>
      <c r="E673" s="480">
        <f t="shared" si="30"/>
        <v>0</v>
      </c>
      <c r="F673" s="476" t="str">
        <f t="shared" si="31"/>
        <v>否</v>
      </c>
      <c r="G673" s="295" t="str">
        <f t="shared" si="32"/>
        <v>项</v>
      </c>
      <c r="H673" s="296"/>
    </row>
    <row r="674" s="160" customFormat="1" ht="36" hidden="1" customHeight="1" spans="1:8">
      <c r="A674" s="321">
        <v>2100209</v>
      </c>
      <c r="B674" s="481" t="s">
        <v>570</v>
      </c>
      <c r="C674" s="345">
        <f>VLOOKUP(A674,'[3]02'!A:E,5,0)</f>
        <v>0</v>
      </c>
      <c r="D674" s="345"/>
      <c r="E674" s="480">
        <f t="shared" si="30"/>
        <v>0</v>
      </c>
      <c r="F674" s="476" t="str">
        <f t="shared" si="31"/>
        <v>否</v>
      </c>
      <c r="G674" s="295" t="str">
        <f t="shared" si="32"/>
        <v>项</v>
      </c>
      <c r="H674" s="296"/>
    </row>
    <row r="675" s="160" customFormat="1" ht="36" hidden="1" customHeight="1" spans="1:8">
      <c r="A675" s="321">
        <v>2100210</v>
      </c>
      <c r="B675" s="481" t="s">
        <v>571</v>
      </c>
      <c r="C675" s="345">
        <f>VLOOKUP(A675,'[3]02'!A:E,5,0)</f>
        <v>0</v>
      </c>
      <c r="D675" s="345"/>
      <c r="E675" s="480">
        <f t="shared" si="30"/>
        <v>0</v>
      </c>
      <c r="F675" s="476" t="str">
        <f t="shared" si="31"/>
        <v>否</v>
      </c>
      <c r="G675" s="295" t="str">
        <f t="shared" si="32"/>
        <v>项</v>
      </c>
      <c r="H675" s="296"/>
    </row>
    <row r="676" s="160" customFormat="1" ht="36" hidden="1" customHeight="1" spans="1:8">
      <c r="A676" s="321">
        <v>2100211</v>
      </c>
      <c r="B676" s="481" t="s">
        <v>572</v>
      </c>
      <c r="C676" s="345">
        <f>VLOOKUP(A676,'[3]02'!A:E,5,0)</f>
        <v>0</v>
      </c>
      <c r="D676" s="345"/>
      <c r="E676" s="480">
        <f t="shared" si="30"/>
        <v>0</v>
      </c>
      <c r="F676" s="476" t="str">
        <f t="shared" si="31"/>
        <v>否</v>
      </c>
      <c r="G676" s="295" t="str">
        <f t="shared" si="32"/>
        <v>项</v>
      </c>
      <c r="H676" s="296"/>
    </row>
    <row r="677" s="160" customFormat="1" ht="36" hidden="1" customHeight="1" spans="1:8">
      <c r="A677" s="321">
        <v>2100212</v>
      </c>
      <c r="B677" s="481" t="s">
        <v>573</v>
      </c>
      <c r="C677" s="345">
        <f>VLOOKUP(A677,'[3]02'!A:E,5,0)</f>
        <v>0</v>
      </c>
      <c r="D677" s="345"/>
      <c r="E677" s="480">
        <f t="shared" si="30"/>
        <v>0</v>
      </c>
      <c r="F677" s="476" t="str">
        <f t="shared" si="31"/>
        <v>否</v>
      </c>
      <c r="G677" s="295" t="str">
        <f t="shared" si="32"/>
        <v>项</v>
      </c>
      <c r="H677" s="296"/>
    </row>
    <row r="678" s="160" customFormat="1" ht="36" hidden="1" customHeight="1" spans="1:8">
      <c r="A678" s="321">
        <v>2100213</v>
      </c>
      <c r="B678" s="481" t="s">
        <v>574</v>
      </c>
      <c r="C678" s="345">
        <f>VLOOKUP(A678,'[3]02'!A:E,5,0)</f>
        <v>0</v>
      </c>
      <c r="D678" s="345"/>
      <c r="E678" s="480">
        <f t="shared" si="30"/>
        <v>0</v>
      </c>
      <c r="F678" s="476" t="str">
        <f t="shared" si="31"/>
        <v>否</v>
      </c>
      <c r="G678" s="295" t="str">
        <f t="shared" si="32"/>
        <v>项</v>
      </c>
      <c r="H678" s="296"/>
    </row>
    <row r="679" s="162" customFormat="1" ht="36" customHeight="1" spans="1:8">
      <c r="A679" s="321">
        <v>2100299</v>
      </c>
      <c r="B679" s="481" t="s">
        <v>575</v>
      </c>
      <c r="C679" s="345">
        <f>VLOOKUP(A679,'[3]02'!A:E,5,0)</f>
        <v>-1050</v>
      </c>
      <c r="D679" s="345">
        <f>VLOOKUP(A679,[4]Sheet1!$A:$D,4,0)</f>
        <v>186</v>
      </c>
      <c r="E679" s="480" t="str">
        <f t="shared" si="30"/>
        <v/>
      </c>
      <c r="F679" s="476" t="str">
        <f t="shared" si="31"/>
        <v>是</v>
      </c>
      <c r="G679" s="295" t="str">
        <f t="shared" si="32"/>
        <v>项</v>
      </c>
      <c r="H679" s="296"/>
    </row>
    <row r="680" s="295" customFormat="1" ht="36" customHeight="1" spans="1:8">
      <c r="A680" s="321">
        <v>21003</v>
      </c>
      <c r="B680" s="478" t="s">
        <v>576</v>
      </c>
      <c r="C680" s="479">
        <f>SUM(C681:C683)</f>
        <v>3684</v>
      </c>
      <c r="D680" s="479">
        <f>SUM(D681:D683)</f>
        <v>5113</v>
      </c>
      <c r="E680" s="480">
        <f t="shared" si="30"/>
        <v>0.388</v>
      </c>
      <c r="F680" s="476" t="str">
        <f t="shared" si="31"/>
        <v>是</v>
      </c>
      <c r="G680" s="295" t="str">
        <f t="shared" si="32"/>
        <v>款</v>
      </c>
      <c r="H680" s="296"/>
    </row>
    <row r="681" s="160" customFormat="1" ht="36" hidden="1" customHeight="1" spans="1:8">
      <c r="A681" s="321">
        <v>2100301</v>
      </c>
      <c r="B681" s="481" t="s">
        <v>577</v>
      </c>
      <c r="C681" s="345">
        <f>VLOOKUP(A681,'[3]02'!A:E,5,0)</f>
        <v>0</v>
      </c>
      <c r="D681" s="345"/>
      <c r="E681" s="480">
        <f t="shared" si="30"/>
        <v>0</v>
      </c>
      <c r="F681" s="476" t="str">
        <f t="shared" si="31"/>
        <v>否</v>
      </c>
      <c r="G681" s="295" t="str">
        <f t="shared" si="32"/>
        <v>项</v>
      </c>
      <c r="H681" s="296"/>
    </row>
    <row r="682" s="162" customFormat="1" ht="36" customHeight="1" spans="1:8">
      <c r="A682" s="321">
        <v>2100302</v>
      </c>
      <c r="B682" s="481" t="s">
        <v>578</v>
      </c>
      <c r="C682" s="345">
        <f>VLOOKUP(A682,'[3]02'!A:E,5,0)</f>
        <v>4307</v>
      </c>
      <c r="D682" s="345">
        <f>VLOOKUP(A682,[4]Sheet1!$A:$D,4,0)</f>
        <v>4147</v>
      </c>
      <c r="E682" s="480">
        <f t="shared" si="30"/>
        <v>-0.037</v>
      </c>
      <c r="F682" s="476" t="str">
        <f t="shared" si="31"/>
        <v>是</v>
      </c>
      <c r="G682" s="295" t="str">
        <f t="shared" si="32"/>
        <v>项</v>
      </c>
      <c r="H682" s="296"/>
    </row>
    <row r="683" s="162" customFormat="1" ht="36" customHeight="1" spans="1:8">
      <c r="A683" s="321">
        <v>2100399</v>
      </c>
      <c r="B683" s="481" t="s">
        <v>579</v>
      </c>
      <c r="C683" s="345">
        <f>VLOOKUP(A683,'[3]02'!A:E,5,0)</f>
        <v>-623</v>
      </c>
      <c r="D683" s="345">
        <f>VLOOKUP(A683,[4]Sheet1!$A:$D,4,0)</f>
        <v>966</v>
      </c>
      <c r="E683" s="480" t="str">
        <f t="shared" si="30"/>
        <v/>
      </c>
      <c r="F683" s="476" t="str">
        <f t="shared" si="31"/>
        <v>是</v>
      </c>
      <c r="G683" s="295" t="str">
        <f t="shared" si="32"/>
        <v>项</v>
      </c>
      <c r="H683" s="296"/>
    </row>
    <row r="684" s="295" customFormat="1" ht="36" customHeight="1" spans="1:8">
      <c r="A684" s="321">
        <v>21004</v>
      </c>
      <c r="B684" s="478" t="s">
        <v>580</v>
      </c>
      <c r="C684" s="479">
        <f>SUM(C685:C695)</f>
        <v>-198</v>
      </c>
      <c r="D684" s="479">
        <f>SUM(D685:D695)</f>
        <v>7563</v>
      </c>
      <c r="E684" s="480" t="str">
        <f t="shared" si="30"/>
        <v/>
      </c>
      <c r="F684" s="476" t="str">
        <f t="shared" si="31"/>
        <v>是</v>
      </c>
      <c r="G684" s="295" t="str">
        <f t="shared" si="32"/>
        <v>款</v>
      </c>
      <c r="H684" s="296"/>
    </row>
    <row r="685" s="162" customFormat="1" ht="36" customHeight="1" spans="1:8">
      <c r="A685" s="321">
        <v>2100401</v>
      </c>
      <c r="B685" s="481" t="s">
        <v>581</v>
      </c>
      <c r="C685" s="345">
        <f>VLOOKUP(A685,'[3]02'!A:E,5,0)</f>
        <v>547</v>
      </c>
      <c r="D685" s="345">
        <f>VLOOKUP(A685,[4]Sheet1!$A:$D,4,0)</f>
        <v>562</v>
      </c>
      <c r="E685" s="480">
        <f t="shared" si="30"/>
        <v>0.027</v>
      </c>
      <c r="F685" s="476" t="str">
        <f t="shared" si="31"/>
        <v>是</v>
      </c>
      <c r="G685" s="295" t="str">
        <f t="shared" si="32"/>
        <v>项</v>
      </c>
      <c r="H685" s="296"/>
    </row>
    <row r="686" s="160" customFormat="1" ht="36" hidden="1" customHeight="1" spans="1:8">
      <c r="A686" s="321">
        <v>2100402</v>
      </c>
      <c r="B686" s="481" t="s">
        <v>582</v>
      </c>
      <c r="C686" s="345">
        <f>VLOOKUP(A686,'[3]02'!A:E,5,0)</f>
        <v>0</v>
      </c>
      <c r="D686" s="345"/>
      <c r="E686" s="480">
        <f t="shared" si="30"/>
        <v>0</v>
      </c>
      <c r="F686" s="476" t="str">
        <f t="shared" si="31"/>
        <v>否</v>
      </c>
      <c r="G686" s="295" t="str">
        <f t="shared" si="32"/>
        <v>项</v>
      </c>
      <c r="H686" s="296"/>
    </row>
    <row r="687" s="162" customFormat="1" ht="36" customHeight="1" spans="1:8">
      <c r="A687" s="321">
        <v>2100403</v>
      </c>
      <c r="B687" s="481" t="s">
        <v>583</v>
      </c>
      <c r="C687" s="345">
        <f>VLOOKUP(A687,'[3]02'!A:E,5,0)</f>
        <v>595</v>
      </c>
      <c r="D687" s="345">
        <f>VLOOKUP(A687,[4]Sheet1!$A:$D,4,0)</f>
        <v>585</v>
      </c>
      <c r="E687" s="480">
        <f t="shared" si="30"/>
        <v>-0.017</v>
      </c>
      <c r="F687" s="476" t="str">
        <f t="shared" si="31"/>
        <v>是</v>
      </c>
      <c r="G687" s="295" t="str">
        <f t="shared" si="32"/>
        <v>项</v>
      </c>
      <c r="H687" s="296"/>
    </row>
    <row r="688" s="160" customFormat="1" ht="36" hidden="1" customHeight="1" spans="1:8">
      <c r="A688" s="321">
        <v>2100404</v>
      </c>
      <c r="B688" s="481" t="s">
        <v>584</v>
      </c>
      <c r="C688" s="345">
        <f>VLOOKUP(A688,'[3]02'!A:E,5,0)</f>
        <v>0</v>
      </c>
      <c r="D688" s="345"/>
      <c r="E688" s="480">
        <f t="shared" si="30"/>
        <v>0</v>
      </c>
      <c r="F688" s="476" t="str">
        <f t="shared" si="31"/>
        <v>否</v>
      </c>
      <c r="G688" s="295" t="str">
        <f t="shared" si="32"/>
        <v>项</v>
      </c>
      <c r="H688" s="296"/>
    </row>
    <row r="689" s="160" customFormat="1" ht="36" hidden="1" customHeight="1" spans="1:8">
      <c r="A689" s="321">
        <v>2100405</v>
      </c>
      <c r="B689" s="481" t="s">
        <v>585</v>
      </c>
      <c r="C689" s="345">
        <f>VLOOKUP(A689,'[3]02'!A:E,5,0)</f>
        <v>0</v>
      </c>
      <c r="D689" s="345"/>
      <c r="E689" s="480">
        <f t="shared" si="30"/>
        <v>0</v>
      </c>
      <c r="F689" s="476" t="str">
        <f t="shared" si="31"/>
        <v>否</v>
      </c>
      <c r="G689" s="295" t="str">
        <f t="shared" si="32"/>
        <v>项</v>
      </c>
      <c r="H689" s="296"/>
    </row>
    <row r="690" s="160" customFormat="1" ht="36" hidden="1" customHeight="1" spans="1:8">
      <c r="A690" s="321">
        <v>2100406</v>
      </c>
      <c r="B690" s="481" t="s">
        <v>586</v>
      </c>
      <c r="C690" s="345">
        <f>VLOOKUP(A690,'[3]02'!A:E,5,0)</f>
        <v>0</v>
      </c>
      <c r="D690" s="345"/>
      <c r="E690" s="480">
        <f t="shared" si="30"/>
        <v>0</v>
      </c>
      <c r="F690" s="476" t="str">
        <f t="shared" si="31"/>
        <v>否</v>
      </c>
      <c r="G690" s="295" t="str">
        <f t="shared" si="32"/>
        <v>项</v>
      </c>
      <c r="H690" s="296"/>
    </row>
    <row r="691" s="160" customFormat="1" ht="36" hidden="1" customHeight="1" spans="1:8">
      <c r="A691" s="321">
        <v>2100407</v>
      </c>
      <c r="B691" s="481" t="s">
        <v>587</v>
      </c>
      <c r="C691" s="345">
        <f>VLOOKUP(A691,'[3]02'!A:E,5,0)</f>
        <v>0</v>
      </c>
      <c r="D691" s="345"/>
      <c r="E691" s="480">
        <f t="shared" si="30"/>
        <v>0</v>
      </c>
      <c r="F691" s="476" t="str">
        <f t="shared" si="31"/>
        <v>否</v>
      </c>
      <c r="G691" s="295" t="str">
        <f t="shared" si="32"/>
        <v>项</v>
      </c>
      <c r="H691" s="296"/>
    </row>
    <row r="692" s="162" customFormat="1" ht="36" customHeight="1" spans="1:8">
      <c r="A692" s="321">
        <v>2100408</v>
      </c>
      <c r="B692" s="481" t="s">
        <v>588</v>
      </c>
      <c r="C692" s="345">
        <f>VLOOKUP(A692,'[3]02'!A:E,5,0)</f>
        <v>-1396</v>
      </c>
      <c r="D692" s="345">
        <f>VLOOKUP(A692,[4]Sheet1!$A:$D,4,0)</f>
        <v>5834</v>
      </c>
      <c r="E692" s="480" t="str">
        <f t="shared" si="30"/>
        <v/>
      </c>
      <c r="F692" s="476" t="str">
        <f t="shared" si="31"/>
        <v>是</v>
      </c>
      <c r="G692" s="295" t="str">
        <f t="shared" si="32"/>
        <v>项</v>
      </c>
      <c r="H692" s="296"/>
    </row>
    <row r="693" s="162" customFormat="1" ht="36" customHeight="1" spans="1:8">
      <c r="A693" s="321">
        <v>2100409</v>
      </c>
      <c r="B693" s="481" t="s">
        <v>589</v>
      </c>
      <c r="C693" s="345">
        <f>VLOOKUP(A693,'[3]02'!A:E,5,0)</f>
        <v>-299</v>
      </c>
      <c r="D693" s="345">
        <f>VLOOKUP(A693,[4]Sheet1!$A:$D,4,0)</f>
        <v>323</v>
      </c>
      <c r="E693" s="480" t="str">
        <f t="shared" si="30"/>
        <v/>
      </c>
      <c r="F693" s="476" t="str">
        <f t="shared" si="31"/>
        <v>是</v>
      </c>
      <c r="G693" s="295" t="str">
        <f t="shared" si="32"/>
        <v>项</v>
      </c>
      <c r="H693" s="296"/>
    </row>
    <row r="694" s="162" customFormat="1" ht="36" customHeight="1" spans="1:8">
      <c r="A694" s="321">
        <v>2100410</v>
      </c>
      <c r="B694" s="481" t="s">
        <v>590</v>
      </c>
      <c r="C694" s="345">
        <f>VLOOKUP(A694,'[3]02'!A:E,5,0)</f>
        <v>355</v>
      </c>
      <c r="D694" s="345">
        <f>VLOOKUP(A694,[4]Sheet1!$A:$D,4,0)</f>
        <v>259</v>
      </c>
      <c r="E694" s="480">
        <f t="shared" si="30"/>
        <v>-0.27</v>
      </c>
      <c r="F694" s="476" t="str">
        <f t="shared" si="31"/>
        <v>是</v>
      </c>
      <c r="G694" s="295" t="str">
        <f t="shared" si="32"/>
        <v>项</v>
      </c>
      <c r="H694" s="296"/>
    </row>
    <row r="695" s="160" customFormat="1" ht="36" hidden="1" customHeight="1" spans="1:8">
      <c r="A695" s="321">
        <v>2100499</v>
      </c>
      <c r="B695" s="481" t="s">
        <v>591</v>
      </c>
      <c r="C695" s="345">
        <f>VLOOKUP(A695,'[3]02'!A:E,5,0)</f>
        <v>0</v>
      </c>
      <c r="D695" s="345">
        <f>VLOOKUP(A695,[4]Sheet1!$A:$D,4,0)</f>
        <v>0</v>
      </c>
      <c r="E695" s="480">
        <f t="shared" si="30"/>
        <v>0</v>
      </c>
      <c r="F695" s="476" t="str">
        <f t="shared" si="31"/>
        <v>否</v>
      </c>
      <c r="G695" s="295" t="str">
        <f t="shared" si="32"/>
        <v>项</v>
      </c>
      <c r="H695" s="296"/>
    </row>
    <row r="696" s="295" customFormat="1" ht="36" customHeight="1" spans="1:8">
      <c r="A696" s="321">
        <v>21007</v>
      </c>
      <c r="B696" s="478" t="s">
        <v>592</v>
      </c>
      <c r="C696" s="479">
        <f>SUM(C697:C699)</f>
        <v>578</v>
      </c>
      <c r="D696" s="479">
        <f>SUM(D697:D699)</f>
        <v>623</v>
      </c>
      <c r="E696" s="480">
        <f t="shared" si="30"/>
        <v>0.078</v>
      </c>
      <c r="F696" s="476" t="str">
        <f t="shared" si="31"/>
        <v>是</v>
      </c>
      <c r="G696" s="295" t="str">
        <f t="shared" si="32"/>
        <v>款</v>
      </c>
      <c r="H696" s="296"/>
    </row>
    <row r="697" s="160" customFormat="1" ht="36" hidden="1" customHeight="1" spans="1:8">
      <c r="A697" s="321">
        <v>2100716</v>
      </c>
      <c r="B697" s="481" t="s">
        <v>593</v>
      </c>
      <c r="C697" s="345">
        <f>VLOOKUP(A697,'[3]02'!A:E,5,0)</f>
        <v>0</v>
      </c>
      <c r="D697" s="345"/>
      <c r="E697" s="480">
        <f t="shared" si="30"/>
        <v>0</v>
      </c>
      <c r="F697" s="476" t="str">
        <f t="shared" si="31"/>
        <v>否</v>
      </c>
      <c r="G697" s="295" t="str">
        <f t="shared" si="32"/>
        <v>项</v>
      </c>
      <c r="H697" s="296"/>
    </row>
    <row r="698" s="160" customFormat="1" ht="36" hidden="1" customHeight="1" spans="1:8">
      <c r="A698" s="321">
        <v>2100717</v>
      </c>
      <c r="B698" s="481" t="s">
        <v>594</v>
      </c>
      <c r="C698" s="345">
        <f>VLOOKUP(A698,'[3]02'!A:E,5,0)</f>
        <v>0</v>
      </c>
      <c r="D698" s="345"/>
      <c r="E698" s="480">
        <f t="shared" si="30"/>
        <v>0</v>
      </c>
      <c r="F698" s="476" t="str">
        <f t="shared" si="31"/>
        <v>否</v>
      </c>
      <c r="G698" s="295" t="str">
        <f t="shared" si="32"/>
        <v>项</v>
      </c>
      <c r="H698" s="296"/>
    </row>
    <row r="699" s="162" customFormat="1" ht="36" customHeight="1" spans="1:8">
      <c r="A699" s="321">
        <v>2100799</v>
      </c>
      <c r="B699" s="481" t="s">
        <v>595</v>
      </c>
      <c r="C699" s="345">
        <f>VLOOKUP(A699,'[3]02'!A:E,5,0)</f>
        <v>578</v>
      </c>
      <c r="D699" s="345">
        <f>VLOOKUP(A699,[4]Sheet1!$A:$D,4,0)</f>
        <v>623</v>
      </c>
      <c r="E699" s="480">
        <f t="shared" si="30"/>
        <v>0.078</v>
      </c>
      <c r="F699" s="476" t="str">
        <f t="shared" si="31"/>
        <v>是</v>
      </c>
      <c r="G699" s="295" t="str">
        <f t="shared" si="32"/>
        <v>项</v>
      </c>
      <c r="H699" s="296"/>
    </row>
    <row r="700" s="295" customFormat="1" ht="36" customHeight="1" spans="1:8">
      <c r="A700" s="321">
        <v>21011</v>
      </c>
      <c r="B700" s="478" t="s">
        <v>596</v>
      </c>
      <c r="C700" s="479">
        <f>SUM(C701:C704)</f>
        <v>5914</v>
      </c>
      <c r="D700" s="479">
        <f>SUM(D701:D704)</f>
        <v>5969</v>
      </c>
      <c r="E700" s="480">
        <f t="shared" si="30"/>
        <v>0.009</v>
      </c>
      <c r="F700" s="476" t="str">
        <f t="shared" si="31"/>
        <v>是</v>
      </c>
      <c r="G700" s="295" t="str">
        <f t="shared" si="32"/>
        <v>款</v>
      </c>
      <c r="H700" s="296"/>
    </row>
    <row r="701" s="162" customFormat="1" ht="36" customHeight="1" spans="1:8">
      <c r="A701" s="321">
        <v>2101101</v>
      </c>
      <c r="B701" s="481" t="s">
        <v>597</v>
      </c>
      <c r="C701" s="345">
        <f>VLOOKUP(A701,'[3]02'!A:E,5,0)</f>
        <v>1172</v>
      </c>
      <c r="D701" s="345">
        <f>VLOOKUP(A701,[4]Sheet1!$A:$D,4,0)</f>
        <v>1188</v>
      </c>
      <c r="E701" s="480">
        <f t="shared" si="30"/>
        <v>0.014</v>
      </c>
      <c r="F701" s="476" t="str">
        <f t="shared" si="31"/>
        <v>是</v>
      </c>
      <c r="G701" s="295" t="str">
        <f t="shared" si="32"/>
        <v>项</v>
      </c>
      <c r="H701" s="296"/>
    </row>
    <row r="702" s="162" customFormat="1" ht="36" customHeight="1" spans="1:8">
      <c r="A702" s="321">
        <v>2101102</v>
      </c>
      <c r="B702" s="481" t="s">
        <v>598</v>
      </c>
      <c r="C702" s="345">
        <f>VLOOKUP(A702,'[3]02'!A:E,5,0)</f>
        <v>4289</v>
      </c>
      <c r="D702" s="345">
        <f>VLOOKUP(A702,[4]Sheet1!$A:$D,4,0)</f>
        <v>4349</v>
      </c>
      <c r="E702" s="480">
        <f t="shared" si="30"/>
        <v>0.014</v>
      </c>
      <c r="F702" s="476" t="str">
        <f t="shared" si="31"/>
        <v>是</v>
      </c>
      <c r="G702" s="295" t="str">
        <f t="shared" si="32"/>
        <v>项</v>
      </c>
      <c r="H702" s="296"/>
    </row>
    <row r="703" s="160" customFormat="1" ht="36" hidden="1" customHeight="1" spans="1:8">
      <c r="A703" s="321">
        <v>2101103</v>
      </c>
      <c r="B703" s="481" t="s">
        <v>599</v>
      </c>
      <c r="C703" s="345">
        <f>VLOOKUP(A703,'[3]02'!A:E,5,0)</f>
        <v>0</v>
      </c>
      <c r="D703" s="345"/>
      <c r="E703" s="480">
        <f t="shared" si="30"/>
        <v>0</v>
      </c>
      <c r="F703" s="476" t="str">
        <f t="shared" si="31"/>
        <v>否</v>
      </c>
      <c r="G703" s="295" t="str">
        <f t="shared" si="32"/>
        <v>项</v>
      </c>
      <c r="H703" s="296"/>
    </row>
    <row r="704" s="162" customFormat="1" ht="36" customHeight="1" spans="1:8">
      <c r="A704" s="321">
        <v>2101199</v>
      </c>
      <c r="B704" s="481" t="s">
        <v>600</v>
      </c>
      <c r="C704" s="345">
        <f>VLOOKUP(A704,'[3]02'!A:E,5,0)</f>
        <v>453</v>
      </c>
      <c r="D704" s="345">
        <f>VLOOKUP(A704,[4]Sheet1!$A:$D,4,0)</f>
        <v>432</v>
      </c>
      <c r="E704" s="480">
        <f t="shared" si="30"/>
        <v>-0.046</v>
      </c>
      <c r="F704" s="476" t="str">
        <f t="shared" si="31"/>
        <v>是</v>
      </c>
      <c r="G704" s="295" t="str">
        <f t="shared" si="32"/>
        <v>项</v>
      </c>
      <c r="H704" s="296"/>
    </row>
    <row r="705" s="295" customFormat="1" ht="36" customHeight="1" spans="1:8">
      <c r="A705" s="321">
        <v>21012</v>
      </c>
      <c r="B705" s="478" t="s">
        <v>601</v>
      </c>
      <c r="C705" s="479">
        <f>SUM(C706:C708)</f>
        <v>705</v>
      </c>
      <c r="D705" s="479">
        <f>SUM(D706:D708)</f>
        <v>742</v>
      </c>
      <c r="E705" s="480">
        <f t="shared" si="30"/>
        <v>0.052</v>
      </c>
      <c r="F705" s="476" t="str">
        <f t="shared" si="31"/>
        <v>是</v>
      </c>
      <c r="G705" s="295" t="str">
        <f t="shared" si="32"/>
        <v>款</v>
      </c>
      <c r="H705" s="296"/>
    </row>
    <row r="706" s="160" customFormat="1" ht="36" hidden="1" customHeight="1" spans="1:8">
      <c r="A706" s="321">
        <v>2101201</v>
      </c>
      <c r="B706" s="481" t="s">
        <v>602</v>
      </c>
      <c r="C706" s="345">
        <f>VLOOKUP(A706,'[3]02'!A:E,5,0)</f>
        <v>0</v>
      </c>
      <c r="D706" s="345"/>
      <c r="E706" s="480">
        <f t="shared" si="30"/>
        <v>0</v>
      </c>
      <c r="F706" s="476" t="str">
        <f t="shared" si="31"/>
        <v>否</v>
      </c>
      <c r="G706" s="295" t="str">
        <f t="shared" si="32"/>
        <v>项</v>
      </c>
      <c r="H706" s="296"/>
    </row>
    <row r="707" s="162" customFormat="1" ht="36" customHeight="1" spans="1:8">
      <c r="A707" s="321">
        <v>2101202</v>
      </c>
      <c r="B707" s="481" t="s">
        <v>603</v>
      </c>
      <c r="C707" s="345">
        <f>VLOOKUP(A707,'[3]02'!A:E,5,0)</f>
        <v>705</v>
      </c>
      <c r="D707" s="345">
        <f>VLOOKUP(A707,[4]Sheet1!$A:$D,4,0)</f>
        <v>742</v>
      </c>
      <c r="E707" s="480">
        <f t="shared" si="30"/>
        <v>0.052</v>
      </c>
      <c r="F707" s="476" t="str">
        <f t="shared" si="31"/>
        <v>是</v>
      </c>
      <c r="G707" s="295" t="str">
        <f t="shared" si="32"/>
        <v>项</v>
      </c>
      <c r="H707" s="296"/>
    </row>
    <row r="708" s="160" customFormat="1" ht="36" hidden="1" customHeight="1" spans="1:8">
      <c r="A708" s="321">
        <v>2101299</v>
      </c>
      <c r="B708" s="481" t="s">
        <v>604</v>
      </c>
      <c r="C708" s="345">
        <f>VLOOKUP(A708,'[3]02'!A:E,5,0)</f>
        <v>0</v>
      </c>
      <c r="D708" s="345"/>
      <c r="E708" s="480">
        <f t="shared" ref="E708:E771" si="33">IF(C708&lt;0,"",IFERROR(D708/C708-1,0))</f>
        <v>0</v>
      </c>
      <c r="F708" s="476" t="str">
        <f t="shared" ref="F708:F771" si="34">IF(LEN(A708)=3,"是",IF(B708&lt;&gt;"",IF(SUM(C708:D708)&lt;&gt;0,"是","否"),"是"))</f>
        <v>否</v>
      </c>
      <c r="G708" s="295" t="str">
        <f t="shared" ref="G708:G771" si="35">IF(LEN(A708)=3,"类",IF(LEN(A708)=5,"款","项"))</f>
        <v>项</v>
      </c>
      <c r="H708" s="296"/>
    </row>
    <row r="709" s="295" customFormat="1" ht="36" customHeight="1" spans="1:8">
      <c r="A709" s="321">
        <v>21013</v>
      </c>
      <c r="B709" s="478" t="s">
        <v>605</v>
      </c>
      <c r="C709" s="479">
        <f>SUM(C710:C712)</f>
        <v>15</v>
      </c>
      <c r="D709" s="479">
        <f>SUM(D710:D712)</f>
        <v>5</v>
      </c>
      <c r="E709" s="480">
        <f t="shared" si="33"/>
        <v>-0.667</v>
      </c>
      <c r="F709" s="476" t="str">
        <f t="shared" si="34"/>
        <v>是</v>
      </c>
      <c r="G709" s="295" t="str">
        <f t="shared" si="35"/>
        <v>款</v>
      </c>
      <c r="H709" s="296"/>
    </row>
    <row r="710" s="160" customFormat="1" ht="36" hidden="1" customHeight="1" spans="1:8">
      <c r="A710" s="321">
        <v>2101301</v>
      </c>
      <c r="B710" s="481" t="s">
        <v>606</v>
      </c>
      <c r="C710" s="345">
        <f>VLOOKUP(A710,'[3]02'!A:E,5,0)</f>
        <v>0</v>
      </c>
      <c r="D710" s="345"/>
      <c r="E710" s="480">
        <f t="shared" si="33"/>
        <v>0</v>
      </c>
      <c r="F710" s="476" t="str">
        <f t="shared" si="34"/>
        <v>否</v>
      </c>
      <c r="G710" s="295" t="str">
        <f t="shared" si="35"/>
        <v>项</v>
      </c>
      <c r="H710" s="296"/>
    </row>
    <row r="711" s="162" customFormat="1" ht="36" customHeight="1" spans="1:8">
      <c r="A711" s="321">
        <v>2101302</v>
      </c>
      <c r="B711" s="481" t="s">
        <v>607</v>
      </c>
      <c r="C711" s="345">
        <f>VLOOKUP(A711,'[3]02'!A:E,5,0)</f>
        <v>15</v>
      </c>
      <c r="D711" s="345">
        <f>VLOOKUP(A711,[4]Sheet1!$A:$D,4,0)</f>
        <v>5</v>
      </c>
      <c r="E711" s="480">
        <f t="shared" si="33"/>
        <v>-0.667</v>
      </c>
      <c r="F711" s="476" t="str">
        <f t="shared" si="34"/>
        <v>是</v>
      </c>
      <c r="G711" s="295" t="str">
        <f t="shared" si="35"/>
        <v>项</v>
      </c>
      <c r="H711" s="296"/>
    </row>
    <row r="712" s="160" customFormat="1" ht="36" hidden="1" customHeight="1" spans="1:8">
      <c r="A712" s="321">
        <v>2101399</v>
      </c>
      <c r="B712" s="481" t="s">
        <v>608</v>
      </c>
      <c r="C712" s="345">
        <f>VLOOKUP(A712,'[3]02'!A:E,5,0)</f>
        <v>0</v>
      </c>
      <c r="D712" s="345"/>
      <c r="E712" s="480">
        <f t="shared" si="33"/>
        <v>0</v>
      </c>
      <c r="F712" s="476" t="str">
        <f t="shared" si="34"/>
        <v>否</v>
      </c>
      <c r="G712" s="295" t="str">
        <f t="shared" si="35"/>
        <v>项</v>
      </c>
      <c r="H712" s="296"/>
    </row>
    <row r="713" s="295" customFormat="1" ht="36" customHeight="1" spans="1:8">
      <c r="A713" s="321">
        <v>21014</v>
      </c>
      <c r="B713" s="478" t="s">
        <v>609</v>
      </c>
      <c r="C713" s="479">
        <f>SUM(C714:C715)</f>
        <v>101</v>
      </c>
      <c r="D713" s="479">
        <f>SUM(D714:D715)</f>
        <v>17</v>
      </c>
      <c r="E713" s="480">
        <f t="shared" si="33"/>
        <v>-0.832</v>
      </c>
      <c r="F713" s="476" t="str">
        <f t="shared" si="34"/>
        <v>是</v>
      </c>
      <c r="G713" s="295" t="str">
        <f t="shared" si="35"/>
        <v>款</v>
      </c>
      <c r="H713" s="296"/>
    </row>
    <row r="714" s="162" customFormat="1" ht="36" customHeight="1" spans="1:8">
      <c r="A714" s="321">
        <v>2101401</v>
      </c>
      <c r="B714" s="481" t="s">
        <v>610</v>
      </c>
      <c r="C714" s="345">
        <f>VLOOKUP(A714,'[3]02'!A:E,5,0)</f>
        <v>101</v>
      </c>
      <c r="D714" s="345">
        <f>VLOOKUP(A714,[4]Sheet1!$A:$D,4,0)</f>
        <v>17</v>
      </c>
      <c r="E714" s="480">
        <f t="shared" si="33"/>
        <v>-0.832</v>
      </c>
      <c r="F714" s="476" t="str">
        <f t="shared" si="34"/>
        <v>是</v>
      </c>
      <c r="G714" s="295" t="str">
        <f t="shared" si="35"/>
        <v>项</v>
      </c>
      <c r="H714" s="296"/>
    </row>
    <row r="715" s="160" customFormat="1" ht="36" hidden="1" customHeight="1" spans="1:8">
      <c r="A715" s="321">
        <v>2101499</v>
      </c>
      <c r="B715" s="481" t="s">
        <v>611</v>
      </c>
      <c r="C715" s="345">
        <f>VLOOKUP(A715,'[3]02'!A:E,5,0)</f>
        <v>0</v>
      </c>
      <c r="D715" s="345"/>
      <c r="E715" s="480">
        <f t="shared" si="33"/>
        <v>0</v>
      </c>
      <c r="F715" s="476" t="str">
        <f t="shared" si="34"/>
        <v>否</v>
      </c>
      <c r="G715" s="295" t="str">
        <f t="shared" si="35"/>
        <v>项</v>
      </c>
      <c r="H715" s="296"/>
    </row>
    <row r="716" s="295" customFormat="1" ht="36" customHeight="1" spans="1:8">
      <c r="A716" s="321">
        <v>21015</v>
      </c>
      <c r="B716" s="478" t="s">
        <v>612</v>
      </c>
      <c r="C716" s="479">
        <f>SUM(C717:C724)</f>
        <v>345</v>
      </c>
      <c r="D716" s="479">
        <f>SUM(D717:D724)</f>
        <v>300</v>
      </c>
      <c r="E716" s="480">
        <f t="shared" si="33"/>
        <v>-0.13</v>
      </c>
      <c r="F716" s="476" t="str">
        <f t="shared" si="34"/>
        <v>是</v>
      </c>
      <c r="G716" s="295" t="str">
        <f t="shared" si="35"/>
        <v>款</v>
      </c>
      <c r="H716" s="296"/>
    </row>
    <row r="717" s="162" customFormat="1" ht="36" customHeight="1" spans="1:8">
      <c r="A717" s="321">
        <v>2101501</v>
      </c>
      <c r="B717" s="481" t="s">
        <v>117</v>
      </c>
      <c r="C717" s="345">
        <f>VLOOKUP(A717,'[3]02'!A:E,5,0)</f>
        <v>312</v>
      </c>
      <c r="D717" s="345">
        <f>VLOOKUP(A717,[4]Sheet1!$A:$D,4,0)</f>
        <v>290</v>
      </c>
      <c r="E717" s="480">
        <f t="shared" si="33"/>
        <v>-0.071</v>
      </c>
      <c r="F717" s="476" t="str">
        <f t="shared" si="34"/>
        <v>是</v>
      </c>
      <c r="G717" s="295" t="str">
        <f t="shared" si="35"/>
        <v>项</v>
      </c>
      <c r="H717" s="296"/>
    </row>
    <row r="718" s="160" customFormat="1" ht="36" hidden="1" customHeight="1" spans="1:8">
      <c r="A718" s="321">
        <v>2101502</v>
      </c>
      <c r="B718" s="481" t="s">
        <v>118</v>
      </c>
      <c r="C718" s="345">
        <f>VLOOKUP(A718,'[3]02'!A:E,5,0)</f>
        <v>0</v>
      </c>
      <c r="D718" s="345"/>
      <c r="E718" s="480">
        <f t="shared" si="33"/>
        <v>0</v>
      </c>
      <c r="F718" s="476" t="str">
        <f t="shared" si="34"/>
        <v>否</v>
      </c>
      <c r="G718" s="295" t="str">
        <f t="shared" si="35"/>
        <v>项</v>
      </c>
      <c r="H718" s="296"/>
    </row>
    <row r="719" s="160" customFormat="1" ht="36" hidden="1" customHeight="1" spans="1:8">
      <c r="A719" s="321">
        <v>2101503</v>
      </c>
      <c r="B719" s="481" t="s">
        <v>119</v>
      </c>
      <c r="C719" s="345">
        <f>VLOOKUP(A719,'[3]02'!A:E,5,0)</f>
        <v>0</v>
      </c>
      <c r="D719" s="345"/>
      <c r="E719" s="480">
        <f t="shared" si="33"/>
        <v>0</v>
      </c>
      <c r="F719" s="476" t="str">
        <f t="shared" si="34"/>
        <v>否</v>
      </c>
      <c r="G719" s="295" t="str">
        <f t="shared" si="35"/>
        <v>项</v>
      </c>
      <c r="H719" s="296"/>
    </row>
    <row r="720" s="160" customFormat="1" ht="36" hidden="1" customHeight="1" spans="1:8">
      <c r="A720" s="321">
        <v>2101504</v>
      </c>
      <c r="B720" s="481" t="s">
        <v>157</v>
      </c>
      <c r="C720" s="345">
        <f>VLOOKUP(A720,'[3]02'!A:E,5,0)</f>
        <v>0</v>
      </c>
      <c r="D720" s="345"/>
      <c r="E720" s="480">
        <f t="shared" si="33"/>
        <v>0</v>
      </c>
      <c r="F720" s="476" t="str">
        <f t="shared" si="34"/>
        <v>否</v>
      </c>
      <c r="G720" s="295" t="str">
        <f t="shared" si="35"/>
        <v>项</v>
      </c>
      <c r="H720" s="296"/>
    </row>
    <row r="721" s="162" customFormat="1" ht="36" customHeight="1" spans="1:8">
      <c r="A721" s="321">
        <v>2101505</v>
      </c>
      <c r="B721" s="481" t="s">
        <v>613</v>
      </c>
      <c r="C721" s="345">
        <f>VLOOKUP(A721,'[3]02'!A:E,5,0)</f>
        <v>0</v>
      </c>
      <c r="D721" s="345">
        <f>VLOOKUP(A721,[4]Sheet1!$A:$D,4,0)</f>
        <v>5</v>
      </c>
      <c r="E721" s="480">
        <f t="shared" si="33"/>
        <v>0</v>
      </c>
      <c r="F721" s="476" t="str">
        <f t="shared" si="34"/>
        <v>是</v>
      </c>
      <c r="G721" s="295" t="str">
        <f t="shared" si="35"/>
        <v>项</v>
      </c>
      <c r="H721" s="296"/>
    </row>
    <row r="722" s="160" customFormat="1" ht="36" hidden="1" customHeight="1" spans="1:8">
      <c r="A722" s="321">
        <v>2101506</v>
      </c>
      <c r="B722" s="481" t="s">
        <v>614</v>
      </c>
      <c r="C722" s="345">
        <f>VLOOKUP(A722,'[3]02'!A:E,5,0)</f>
        <v>0</v>
      </c>
      <c r="D722" s="345"/>
      <c r="E722" s="480">
        <f t="shared" si="33"/>
        <v>0</v>
      </c>
      <c r="F722" s="476" t="str">
        <f t="shared" si="34"/>
        <v>否</v>
      </c>
      <c r="G722" s="295" t="str">
        <f t="shared" si="35"/>
        <v>项</v>
      </c>
      <c r="H722" s="296"/>
    </row>
    <row r="723" s="160" customFormat="1" ht="36" hidden="1" customHeight="1" spans="1:8">
      <c r="A723" s="321">
        <v>2101550</v>
      </c>
      <c r="B723" s="481" t="s">
        <v>126</v>
      </c>
      <c r="C723" s="345">
        <f>VLOOKUP(A723,'[3]02'!A:E,5,0)</f>
        <v>0</v>
      </c>
      <c r="D723" s="345"/>
      <c r="E723" s="480">
        <f t="shared" si="33"/>
        <v>0</v>
      </c>
      <c r="F723" s="476" t="str">
        <f t="shared" si="34"/>
        <v>否</v>
      </c>
      <c r="G723" s="295" t="str">
        <f t="shared" si="35"/>
        <v>项</v>
      </c>
      <c r="H723" s="296"/>
    </row>
    <row r="724" s="162" customFormat="1" ht="36" customHeight="1" spans="1:8">
      <c r="A724" s="321">
        <v>2101599</v>
      </c>
      <c r="B724" s="481" t="s">
        <v>615</v>
      </c>
      <c r="C724" s="345">
        <f>VLOOKUP(A724,'[3]02'!A:E,5,0)</f>
        <v>33</v>
      </c>
      <c r="D724" s="345">
        <f>VLOOKUP(A724,[4]Sheet1!$A:$D,4,0)</f>
        <v>5</v>
      </c>
      <c r="E724" s="480">
        <f t="shared" si="33"/>
        <v>-0.848</v>
      </c>
      <c r="F724" s="476" t="str">
        <f t="shared" si="34"/>
        <v>是</v>
      </c>
      <c r="G724" s="295" t="str">
        <f t="shared" si="35"/>
        <v>项</v>
      </c>
      <c r="H724" s="296"/>
    </row>
    <row r="725" s="296" customFormat="1" ht="36" hidden="1" customHeight="1" spans="1:7">
      <c r="A725" s="321">
        <v>21016</v>
      </c>
      <c r="B725" s="493" t="s">
        <v>616</v>
      </c>
      <c r="C725" s="479">
        <f>SUM(C726)</f>
        <v>0</v>
      </c>
      <c r="D725" s="479">
        <f>SUM(D726)</f>
        <v>0</v>
      </c>
      <c r="E725" s="480">
        <f t="shared" si="33"/>
        <v>0</v>
      </c>
      <c r="F725" s="476" t="str">
        <f t="shared" si="34"/>
        <v>否</v>
      </c>
      <c r="G725" s="295" t="str">
        <f t="shared" si="35"/>
        <v>款</v>
      </c>
    </row>
    <row r="726" s="160" customFormat="1" ht="36" hidden="1" customHeight="1" spans="1:8">
      <c r="A726" s="321">
        <v>2101601</v>
      </c>
      <c r="B726" s="492" t="s">
        <v>616</v>
      </c>
      <c r="C726" s="345">
        <f>VLOOKUP(A726,'[3]02'!A:E,5,0)</f>
        <v>0</v>
      </c>
      <c r="D726" s="345"/>
      <c r="E726" s="480">
        <f t="shared" si="33"/>
        <v>0</v>
      </c>
      <c r="F726" s="476" t="str">
        <f t="shared" si="34"/>
        <v>否</v>
      </c>
      <c r="G726" s="295" t="str">
        <f t="shared" si="35"/>
        <v>项</v>
      </c>
      <c r="H726" s="296"/>
    </row>
    <row r="727" s="160" customFormat="1" ht="36" hidden="1" customHeight="1" spans="1:8">
      <c r="A727" s="477">
        <v>21017</v>
      </c>
      <c r="B727" s="478" t="s">
        <v>617</v>
      </c>
      <c r="C727" s="345">
        <f>SUM(C728:C733)</f>
        <v>0</v>
      </c>
      <c r="D727" s="345">
        <f>SUM(D728:D733)</f>
        <v>0</v>
      </c>
      <c r="E727" s="480">
        <f t="shared" si="33"/>
        <v>0</v>
      </c>
      <c r="F727" s="476" t="str">
        <f t="shared" si="34"/>
        <v>否</v>
      </c>
      <c r="G727" s="295" t="str">
        <f t="shared" si="35"/>
        <v>款</v>
      </c>
      <c r="H727" s="296"/>
    </row>
    <row r="728" s="160" customFormat="1" ht="36" hidden="1" customHeight="1" spans="1:8">
      <c r="A728" s="477">
        <v>2101701</v>
      </c>
      <c r="B728" s="481" t="s">
        <v>117</v>
      </c>
      <c r="C728" s="345">
        <f>VLOOKUP(A728,'[3]02'!A:E,5,0)</f>
        <v>0</v>
      </c>
      <c r="D728" s="345"/>
      <c r="E728" s="480">
        <f t="shared" si="33"/>
        <v>0</v>
      </c>
      <c r="F728" s="476" t="str">
        <f t="shared" si="34"/>
        <v>否</v>
      </c>
      <c r="G728" s="295" t="str">
        <f t="shared" si="35"/>
        <v>项</v>
      </c>
      <c r="H728" s="296"/>
    </row>
    <row r="729" s="160" customFormat="1" ht="36" hidden="1" customHeight="1" spans="1:8">
      <c r="A729" s="477">
        <v>2101702</v>
      </c>
      <c r="B729" s="481" t="s">
        <v>118</v>
      </c>
      <c r="C729" s="345">
        <f>VLOOKUP(A729,'[3]02'!A:E,5,0)</f>
        <v>0</v>
      </c>
      <c r="D729" s="345"/>
      <c r="E729" s="480">
        <f t="shared" si="33"/>
        <v>0</v>
      </c>
      <c r="F729" s="476" t="str">
        <f t="shared" si="34"/>
        <v>否</v>
      </c>
      <c r="G729" s="295" t="str">
        <f t="shared" si="35"/>
        <v>项</v>
      </c>
      <c r="H729" s="296"/>
    </row>
    <row r="730" s="160" customFormat="1" ht="36" hidden="1" customHeight="1" spans="1:8">
      <c r="A730" s="477">
        <v>2101703</v>
      </c>
      <c r="B730" s="481" t="s">
        <v>119</v>
      </c>
      <c r="C730" s="345">
        <f>VLOOKUP(A730,'[3]02'!A:E,5,0)</f>
        <v>0</v>
      </c>
      <c r="D730" s="345"/>
      <c r="E730" s="480">
        <f t="shared" si="33"/>
        <v>0</v>
      </c>
      <c r="F730" s="476" t="str">
        <f t="shared" si="34"/>
        <v>否</v>
      </c>
      <c r="G730" s="295" t="str">
        <f t="shared" si="35"/>
        <v>项</v>
      </c>
      <c r="H730" s="296"/>
    </row>
    <row r="731" s="160" customFormat="1" ht="36" hidden="1" customHeight="1" spans="1:8">
      <c r="A731" s="477">
        <v>2101704</v>
      </c>
      <c r="B731" s="481" t="s">
        <v>618</v>
      </c>
      <c r="C731" s="345">
        <f>VLOOKUP(A731,'[3]02'!A:E,5,0)</f>
        <v>0</v>
      </c>
      <c r="D731" s="345"/>
      <c r="E731" s="480">
        <f t="shared" si="33"/>
        <v>0</v>
      </c>
      <c r="F731" s="476" t="str">
        <f t="shared" si="34"/>
        <v>否</v>
      </c>
      <c r="G731" s="295" t="str">
        <f t="shared" si="35"/>
        <v>项</v>
      </c>
      <c r="H731" s="296"/>
    </row>
    <row r="732" s="160" customFormat="1" ht="36" hidden="1" customHeight="1" spans="1:8">
      <c r="A732" s="477">
        <v>2101750</v>
      </c>
      <c r="B732" s="485" t="s">
        <v>243</v>
      </c>
      <c r="C732" s="345"/>
      <c r="D732" s="345"/>
      <c r="E732" s="480">
        <f t="shared" si="33"/>
        <v>0</v>
      </c>
      <c r="F732" s="476" t="str">
        <f t="shared" si="34"/>
        <v>否</v>
      </c>
      <c r="G732" s="295" t="str">
        <f t="shared" si="35"/>
        <v>项</v>
      </c>
      <c r="H732" s="296"/>
    </row>
    <row r="733" s="160" customFormat="1" ht="36" hidden="1" customHeight="1" spans="1:8">
      <c r="A733" s="477">
        <v>2101799</v>
      </c>
      <c r="B733" s="481" t="s">
        <v>619</v>
      </c>
      <c r="C733" s="345">
        <f>VLOOKUP(A733,'[3]02'!A:E,5,0)</f>
        <v>0</v>
      </c>
      <c r="D733" s="345"/>
      <c r="E733" s="480">
        <f t="shared" si="33"/>
        <v>0</v>
      </c>
      <c r="F733" s="476" t="str">
        <f t="shared" si="34"/>
        <v>否</v>
      </c>
      <c r="G733" s="295" t="str">
        <f t="shared" si="35"/>
        <v>项</v>
      </c>
      <c r="H733" s="296"/>
    </row>
    <row r="734" s="160" customFormat="1" ht="36" hidden="1" customHeight="1" spans="1:8">
      <c r="A734" s="477">
        <v>21018</v>
      </c>
      <c r="B734" s="478" t="s">
        <v>620</v>
      </c>
      <c r="C734" s="345">
        <f>SUM(C735:C738)</f>
        <v>0</v>
      </c>
      <c r="D734" s="345">
        <f>SUM(D735:D738)</f>
        <v>0</v>
      </c>
      <c r="E734" s="480">
        <f t="shared" si="33"/>
        <v>0</v>
      </c>
      <c r="F734" s="476" t="str">
        <f t="shared" si="34"/>
        <v>否</v>
      </c>
      <c r="G734" s="295" t="str">
        <f t="shared" si="35"/>
        <v>款</v>
      </c>
      <c r="H734" s="296"/>
    </row>
    <row r="735" s="160" customFormat="1" ht="36" hidden="1" customHeight="1" spans="1:8">
      <c r="A735" s="477">
        <v>2101801</v>
      </c>
      <c r="B735" s="481" t="s">
        <v>117</v>
      </c>
      <c r="C735" s="345">
        <f>VLOOKUP(A735,'[3]02'!A:E,5,0)</f>
        <v>0</v>
      </c>
      <c r="D735" s="345"/>
      <c r="E735" s="480">
        <f t="shared" si="33"/>
        <v>0</v>
      </c>
      <c r="F735" s="476" t="str">
        <f t="shared" si="34"/>
        <v>否</v>
      </c>
      <c r="G735" s="295" t="str">
        <f t="shared" si="35"/>
        <v>项</v>
      </c>
      <c r="H735" s="296"/>
    </row>
    <row r="736" s="160" customFormat="1" ht="36" hidden="1" customHeight="1" spans="1:8">
      <c r="A736" s="477">
        <v>2101802</v>
      </c>
      <c r="B736" s="481" t="s">
        <v>118</v>
      </c>
      <c r="C736" s="345">
        <f>VLOOKUP(A736,'[3]02'!A:E,5,0)</f>
        <v>0</v>
      </c>
      <c r="D736" s="345"/>
      <c r="E736" s="480">
        <f t="shared" si="33"/>
        <v>0</v>
      </c>
      <c r="F736" s="476" t="str">
        <f t="shared" si="34"/>
        <v>否</v>
      </c>
      <c r="G736" s="295" t="str">
        <f t="shared" si="35"/>
        <v>项</v>
      </c>
      <c r="H736" s="296"/>
    </row>
    <row r="737" s="160" customFormat="1" ht="36" hidden="1" customHeight="1" spans="1:8">
      <c r="A737" s="477">
        <v>2101803</v>
      </c>
      <c r="B737" s="481" t="s">
        <v>119</v>
      </c>
      <c r="C737" s="345">
        <f>VLOOKUP(A737,'[3]02'!A:E,5,0)</f>
        <v>0</v>
      </c>
      <c r="D737" s="345"/>
      <c r="E737" s="480">
        <f t="shared" si="33"/>
        <v>0</v>
      </c>
      <c r="F737" s="476" t="str">
        <f t="shared" si="34"/>
        <v>否</v>
      </c>
      <c r="G737" s="295" t="str">
        <f t="shared" si="35"/>
        <v>项</v>
      </c>
      <c r="H737" s="296"/>
    </row>
    <row r="738" s="160" customFormat="1" ht="36" hidden="1" customHeight="1" spans="1:8">
      <c r="A738" s="477">
        <v>2101899</v>
      </c>
      <c r="B738" s="481" t="s">
        <v>621</v>
      </c>
      <c r="C738" s="345">
        <f>VLOOKUP(A738,'[3]02'!A:E,5,0)</f>
        <v>0</v>
      </c>
      <c r="D738" s="345"/>
      <c r="E738" s="480">
        <f t="shared" si="33"/>
        <v>0</v>
      </c>
      <c r="F738" s="476" t="str">
        <f t="shared" si="34"/>
        <v>否</v>
      </c>
      <c r="G738" s="295" t="str">
        <f t="shared" si="35"/>
        <v>项</v>
      </c>
      <c r="H738" s="296"/>
    </row>
    <row r="739" s="160" customFormat="1" ht="36" hidden="1" customHeight="1" spans="1:8">
      <c r="A739" s="477">
        <v>21019</v>
      </c>
      <c r="B739" s="486" t="s">
        <v>622</v>
      </c>
      <c r="C739" s="345">
        <f>SUM(C740:C741)</f>
        <v>0</v>
      </c>
      <c r="D739" s="345">
        <f>SUM(D740:D741)</f>
        <v>0</v>
      </c>
      <c r="E739" s="480">
        <f t="shared" si="33"/>
        <v>0</v>
      </c>
      <c r="F739" s="476" t="str">
        <f t="shared" si="34"/>
        <v>否</v>
      </c>
      <c r="G739" s="295" t="str">
        <f t="shared" si="35"/>
        <v>款</v>
      </c>
      <c r="H739" s="296"/>
    </row>
    <row r="740" s="160" customFormat="1" ht="36" hidden="1" customHeight="1" spans="1:8">
      <c r="A740" s="477">
        <v>2101901</v>
      </c>
      <c r="B740" s="485" t="s">
        <v>623</v>
      </c>
      <c r="C740" s="345"/>
      <c r="D740" s="345"/>
      <c r="E740" s="480">
        <f t="shared" si="33"/>
        <v>0</v>
      </c>
      <c r="F740" s="476" t="str">
        <f t="shared" si="34"/>
        <v>否</v>
      </c>
      <c r="G740" s="295" t="str">
        <f t="shared" si="35"/>
        <v>项</v>
      </c>
      <c r="H740" s="296"/>
    </row>
    <row r="741" s="160" customFormat="1" ht="36" hidden="1" customHeight="1" spans="1:8">
      <c r="A741" s="477">
        <v>2101999</v>
      </c>
      <c r="B741" s="485" t="s">
        <v>624</v>
      </c>
      <c r="C741" s="345"/>
      <c r="D741" s="345"/>
      <c r="E741" s="480">
        <f t="shared" si="33"/>
        <v>0</v>
      </c>
      <c r="F741" s="476" t="str">
        <f t="shared" si="34"/>
        <v>否</v>
      </c>
      <c r="G741" s="295" t="str">
        <f t="shared" si="35"/>
        <v>项</v>
      </c>
      <c r="H741" s="296"/>
    </row>
    <row r="742" s="295" customFormat="1" ht="36" customHeight="1" spans="1:8">
      <c r="A742" s="321">
        <v>21099</v>
      </c>
      <c r="B742" s="478" t="s">
        <v>625</v>
      </c>
      <c r="C742" s="479">
        <f>SUM(C743)</f>
        <v>340</v>
      </c>
      <c r="D742" s="479">
        <f>SUM(D743)</f>
        <v>209</v>
      </c>
      <c r="E742" s="480">
        <f t="shared" si="33"/>
        <v>-0.385</v>
      </c>
      <c r="F742" s="476" t="str">
        <f t="shared" si="34"/>
        <v>是</v>
      </c>
      <c r="G742" s="295" t="str">
        <f t="shared" si="35"/>
        <v>款</v>
      </c>
      <c r="H742" s="296"/>
    </row>
    <row r="743" s="162" customFormat="1" ht="36" customHeight="1" spans="1:8">
      <c r="A743" s="477">
        <v>2109999</v>
      </c>
      <c r="B743" s="481" t="s">
        <v>625</v>
      </c>
      <c r="C743" s="345">
        <f>VLOOKUP(A743,'[3]02'!A:E,5,0)</f>
        <v>340</v>
      </c>
      <c r="D743" s="345">
        <f>VLOOKUP(A743,[4]Sheet1!$A:$D,4,0)</f>
        <v>209</v>
      </c>
      <c r="E743" s="480">
        <f t="shared" si="33"/>
        <v>-0.385</v>
      </c>
      <c r="F743" s="476" t="str">
        <f t="shared" si="34"/>
        <v>是</v>
      </c>
      <c r="G743" s="295" t="str">
        <f t="shared" si="35"/>
        <v>项</v>
      </c>
      <c r="H743" s="296"/>
    </row>
    <row r="744" s="295" customFormat="1" ht="36" customHeight="1" spans="1:8">
      <c r="A744" s="487">
        <v>211</v>
      </c>
      <c r="B744" s="473" t="s">
        <v>68</v>
      </c>
      <c r="C744" s="474">
        <f>SUM(C745,C755,C759,C768,C775,C782,C785,C788,C790,C792,C798,C801,C803,C814)</f>
        <v>2056</v>
      </c>
      <c r="D744" s="474">
        <f>SUM(D745,D755,D759,D768,D775,D782,D785,D788,D790,D792,D798,D801,D803,D814)</f>
        <v>2640</v>
      </c>
      <c r="E744" s="475">
        <f t="shared" si="33"/>
        <v>0.284</v>
      </c>
      <c r="F744" s="476" t="str">
        <f t="shared" si="34"/>
        <v>是</v>
      </c>
      <c r="G744" s="295" t="str">
        <f t="shared" si="35"/>
        <v>类</v>
      </c>
      <c r="H744" s="296"/>
    </row>
    <row r="745" s="295" customFormat="1" ht="36" customHeight="1" spans="1:8">
      <c r="A745" s="321">
        <v>21101</v>
      </c>
      <c r="B745" s="478" t="s">
        <v>626</v>
      </c>
      <c r="C745" s="479">
        <f>SUM(C746:C754)</f>
        <v>10</v>
      </c>
      <c r="D745" s="479">
        <f>SUM(D746:D754)</f>
        <v>6</v>
      </c>
      <c r="E745" s="480">
        <f t="shared" si="33"/>
        <v>-0.4</v>
      </c>
      <c r="F745" s="476" t="str">
        <f t="shared" si="34"/>
        <v>是</v>
      </c>
      <c r="G745" s="295" t="str">
        <f t="shared" si="35"/>
        <v>款</v>
      </c>
      <c r="H745" s="296"/>
    </row>
    <row r="746" s="160" customFormat="1" ht="36" hidden="1" customHeight="1" spans="1:8">
      <c r="A746" s="321">
        <v>2110101</v>
      </c>
      <c r="B746" s="481" t="s">
        <v>117</v>
      </c>
      <c r="C746" s="345">
        <f>VLOOKUP(A746,'[3]02'!A:E,5,0)</f>
        <v>0</v>
      </c>
      <c r="D746" s="345"/>
      <c r="E746" s="480">
        <f t="shared" si="33"/>
        <v>0</v>
      </c>
      <c r="F746" s="476" t="str">
        <f t="shared" si="34"/>
        <v>否</v>
      </c>
      <c r="G746" s="295" t="str">
        <f t="shared" si="35"/>
        <v>项</v>
      </c>
      <c r="H746" s="296"/>
    </row>
    <row r="747" s="160" customFormat="1" ht="36" hidden="1" customHeight="1" spans="1:8">
      <c r="A747" s="321">
        <v>2110102</v>
      </c>
      <c r="B747" s="481" t="s">
        <v>118</v>
      </c>
      <c r="C747" s="345">
        <f>VLOOKUP(A747,'[3]02'!A:E,5,0)</f>
        <v>0</v>
      </c>
      <c r="D747" s="345"/>
      <c r="E747" s="480">
        <f t="shared" si="33"/>
        <v>0</v>
      </c>
      <c r="F747" s="476" t="str">
        <f t="shared" si="34"/>
        <v>否</v>
      </c>
      <c r="G747" s="295" t="str">
        <f t="shared" si="35"/>
        <v>项</v>
      </c>
      <c r="H747" s="296"/>
    </row>
    <row r="748" s="160" customFormat="1" ht="36" hidden="1" customHeight="1" spans="1:8">
      <c r="A748" s="321">
        <v>2110103</v>
      </c>
      <c r="B748" s="481" t="s">
        <v>119</v>
      </c>
      <c r="C748" s="345">
        <f>VLOOKUP(A748,'[3]02'!A:E,5,0)</f>
        <v>0</v>
      </c>
      <c r="D748" s="345"/>
      <c r="E748" s="480">
        <f t="shared" si="33"/>
        <v>0</v>
      </c>
      <c r="F748" s="476" t="str">
        <f t="shared" si="34"/>
        <v>否</v>
      </c>
      <c r="G748" s="295" t="str">
        <f t="shared" si="35"/>
        <v>项</v>
      </c>
      <c r="H748" s="296"/>
    </row>
    <row r="749" s="160" customFormat="1" ht="36" hidden="1" customHeight="1" spans="1:8">
      <c r="A749" s="321">
        <v>2110104</v>
      </c>
      <c r="B749" s="481" t="s">
        <v>627</v>
      </c>
      <c r="C749" s="345">
        <f>VLOOKUP(A749,'[3]02'!A:E,5,0)</f>
        <v>0</v>
      </c>
      <c r="D749" s="345"/>
      <c r="E749" s="480">
        <f t="shared" si="33"/>
        <v>0</v>
      </c>
      <c r="F749" s="476" t="str">
        <f t="shared" si="34"/>
        <v>否</v>
      </c>
      <c r="G749" s="295" t="str">
        <f t="shared" si="35"/>
        <v>项</v>
      </c>
      <c r="H749" s="296"/>
    </row>
    <row r="750" s="160" customFormat="1" ht="36" hidden="1" customHeight="1" spans="1:8">
      <c r="A750" s="321">
        <v>2110105</v>
      </c>
      <c r="B750" s="481" t="s">
        <v>628</v>
      </c>
      <c r="C750" s="345">
        <f>VLOOKUP(A750,'[3]02'!A:E,5,0)</f>
        <v>0</v>
      </c>
      <c r="D750" s="345"/>
      <c r="E750" s="480">
        <f t="shared" si="33"/>
        <v>0</v>
      </c>
      <c r="F750" s="476" t="str">
        <f t="shared" si="34"/>
        <v>否</v>
      </c>
      <c r="G750" s="295" t="str">
        <f t="shared" si="35"/>
        <v>项</v>
      </c>
      <c r="H750" s="296"/>
    </row>
    <row r="751" s="160" customFormat="1" ht="36" hidden="1" customHeight="1" spans="1:8">
      <c r="A751" s="321">
        <v>2110106</v>
      </c>
      <c r="B751" s="481" t="s">
        <v>629</v>
      </c>
      <c r="C751" s="345">
        <f>VLOOKUP(A751,'[3]02'!A:E,5,0)</f>
        <v>0</v>
      </c>
      <c r="D751" s="345"/>
      <c r="E751" s="480">
        <f t="shared" si="33"/>
        <v>0</v>
      </c>
      <c r="F751" s="476" t="str">
        <f t="shared" si="34"/>
        <v>否</v>
      </c>
      <c r="G751" s="295" t="str">
        <f t="shared" si="35"/>
        <v>项</v>
      </c>
      <c r="H751" s="296"/>
    </row>
    <row r="752" s="160" customFormat="1" ht="36" hidden="1" customHeight="1" spans="1:8">
      <c r="A752" s="321">
        <v>2110107</v>
      </c>
      <c r="B752" s="481" t="s">
        <v>630</v>
      </c>
      <c r="C752" s="345">
        <f>VLOOKUP(A752,'[3]02'!A:E,5,0)</f>
        <v>0</v>
      </c>
      <c r="D752" s="345"/>
      <c r="E752" s="480">
        <f t="shared" si="33"/>
        <v>0</v>
      </c>
      <c r="F752" s="476" t="str">
        <f t="shared" si="34"/>
        <v>否</v>
      </c>
      <c r="G752" s="295" t="str">
        <f t="shared" si="35"/>
        <v>项</v>
      </c>
      <c r="H752" s="296"/>
    </row>
    <row r="753" s="160" customFormat="1" ht="36" hidden="1" customHeight="1" spans="1:8">
      <c r="A753" s="321">
        <v>2110108</v>
      </c>
      <c r="B753" s="481" t="s">
        <v>631</v>
      </c>
      <c r="C753" s="345">
        <f>VLOOKUP(A753,'[3]02'!A:E,5,0)</f>
        <v>0</v>
      </c>
      <c r="D753" s="345"/>
      <c r="E753" s="480">
        <f t="shared" si="33"/>
        <v>0</v>
      </c>
      <c r="F753" s="476" t="str">
        <f t="shared" si="34"/>
        <v>否</v>
      </c>
      <c r="G753" s="295" t="str">
        <f t="shared" si="35"/>
        <v>项</v>
      </c>
      <c r="H753" s="296"/>
    </row>
    <row r="754" s="162" customFormat="1" ht="36" customHeight="1" spans="1:8">
      <c r="A754" s="321">
        <v>2110199</v>
      </c>
      <c r="B754" s="481" t="s">
        <v>632</v>
      </c>
      <c r="C754" s="345">
        <f>VLOOKUP(A754,'[3]02'!A:E,5,0)</f>
        <v>10</v>
      </c>
      <c r="D754" s="345">
        <f>VLOOKUP(A754,[4]Sheet1!$A:$D,4,0)</f>
        <v>6</v>
      </c>
      <c r="E754" s="480">
        <f t="shared" si="33"/>
        <v>-0.4</v>
      </c>
      <c r="F754" s="476" t="str">
        <f t="shared" si="34"/>
        <v>是</v>
      </c>
      <c r="G754" s="295" t="str">
        <f t="shared" si="35"/>
        <v>项</v>
      </c>
      <c r="H754" s="296"/>
    </row>
    <row r="755" s="296" customFormat="1" ht="36" hidden="1" customHeight="1" spans="1:7">
      <c r="A755" s="321">
        <v>21102</v>
      </c>
      <c r="B755" s="478" t="s">
        <v>633</v>
      </c>
      <c r="C755" s="479">
        <f>SUM(C756:C758)</f>
        <v>0</v>
      </c>
      <c r="D755" s="479">
        <f>SUM(D756:D758)</f>
        <v>0</v>
      </c>
      <c r="E755" s="480">
        <f t="shared" si="33"/>
        <v>0</v>
      </c>
      <c r="F755" s="476" t="str">
        <f t="shared" si="34"/>
        <v>否</v>
      </c>
      <c r="G755" s="295" t="str">
        <f t="shared" si="35"/>
        <v>款</v>
      </c>
    </row>
    <row r="756" s="160" customFormat="1" ht="36" hidden="1" customHeight="1" spans="1:8">
      <c r="A756" s="321">
        <v>2110203</v>
      </c>
      <c r="B756" s="481" t="s">
        <v>634</v>
      </c>
      <c r="C756" s="345">
        <f>VLOOKUP(A756,'[3]02'!A:E,5,0)</f>
        <v>0</v>
      </c>
      <c r="D756" s="345"/>
      <c r="E756" s="480">
        <f t="shared" si="33"/>
        <v>0</v>
      </c>
      <c r="F756" s="476" t="str">
        <f t="shared" si="34"/>
        <v>否</v>
      </c>
      <c r="G756" s="295" t="str">
        <f t="shared" si="35"/>
        <v>项</v>
      </c>
      <c r="H756" s="296"/>
    </row>
    <row r="757" s="160" customFormat="1" ht="36" hidden="1" customHeight="1" spans="1:8">
      <c r="A757" s="321">
        <v>2110204</v>
      </c>
      <c r="B757" s="481" t="s">
        <v>635</v>
      </c>
      <c r="C757" s="345">
        <f>VLOOKUP(A757,'[3]02'!A:E,5,0)</f>
        <v>0</v>
      </c>
      <c r="D757" s="345"/>
      <c r="E757" s="480">
        <f t="shared" si="33"/>
        <v>0</v>
      </c>
      <c r="F757" s="476" t="str">
        <f t="shared" si="34"/>
        <v>否</v>
      </c>
      <c r="G757" s="295" t="str">
        <f t="shared" si="35"/>
        <v>项</v>
      </c>
      <c r="H757" s="296"/>
    </row>
    <row r="758" s="160" customFormat="1" ht="36" hidden="1" customHeight="1" spans="1:8">
      <c r="A758" s="321">
        <v>2110299</v>
      </c>
      <c r="B758" s="481" t="s">
        <v>636</v>
      </c>
      <c r="C758" s="345">
        <f>VLOOKUP(A758,'[3]02'!A:E,5,0)</f>
        <v>0</v>
      </c>
      <c r="D758" s="345"/>
      <c r="E758" s="480">
        <f t="shared" si="33"/>
        <v>0</v>
      </c>
      <c r="F758" s="476" t="str">
        <f t="shared" si="34"/>
        <v>否</v>
      </c>
      <c r="G758" s="295" t="str">
        <f t="shared" si="35"/>
        <v>项</v>
      </c>
      <c r="H758" s="296"/>
    </row>
    <row r="759" s="295" customFormat="1" ht="36" customHeight="1" spans="1:8">
      <c r="A759" s="321">
        <v>21103</v>
      </c>
      <c r="B759" s="478" t="s">
        <v>637</v>
      </c>
      <c r="C759" s="479">
        <f>SUM(C760:C767)</f>
        <v>1572</v>
      </c>
      <c r="D759" s="479">
        <f>SUM(D760:D767)</f>
        <v>300</v>
      </c>
      <c r="E759" s="480">
        <f t="shared" si="33"/>
        <v>-0.809</v>
      </c>
      <c r="F759" s="476" t="str">
        <f t="shared" si="34"/>
        <v>是</v>
      </c>
      <c r="G759" s="295" t="str">
        <f t="shared" si="35"/>
        <v>款</v>
      </c>
      <c r="H759" s="296"/>
    </row>
    <row r="760" s="160" customFormat="1" ht="36" hidden="1" customHeight="1" spans="1:8">
      <c r="A760" s="321">
        <v>2110301</v>
      </c>
      <c r="B760" s="481" t="s">
        <v>638</v>
      </c>
      <c r="C760" s="345">
        <f>VLOOKUP(A760,'[3]02'!A:E,5,0)</f>
        <v>0</v>
      </c>
      <c r="D760" s="345"/>
      <c r="E760" s="480">
        <f t="shared" si="33"/>
        <v>0</v>
      </c>
      <c r="F760" s="476" t="str">
        <f t="shared" si="34"/>
        <v>否</v>
      </c>
      <c r="G760" s="295" t="str">
        <f t="shared" si="35"/>
        <v>项</v>
      </c>
      <c r="H760" s="296"/>
    </row>
    <row r="761" s="162" customFormat="1" ht="36" customHeight="1" spans="1:8">
      <c r="A761" s="321">
        <v>2110302</v>
      </c>
      <c r="B761" s="481" t="s">
        <v>639</v>
      </c>
      <c r="C761" s="345">
        <f>VLOOKUP(A761,'[3]02'!A:E,5,0)</f>
        <v>1524</v>
      </c>
      <c r="D761" s="345">
        <f>VLOOKUP(A761,[4]Sheet1!$A:$D,4,0)</f>
        <v>300</v>
      </c>
      <c r="E761" s="480">
        <f t="shared" si="33"/>
        <v>-0.803</v>
      </c>
      <c r="F761" s="476" t="str">
        <f t="shared" si="34"/>
        <v>是</v>
      </c>
      <c r="G761" s="295" t="str">
        <f t="shared" si="35"/>
        <v>项</v>
      </c>
      <c r="H761" s="296"/>
    </row>
    <row r="762" s="160" customFormat="1" ht="36" hidden="1" customHeight="1" spans="1:8">
      <c r="A762" s="321">
        <v>2110303</v>
      </c>
      <c r="B762" s="481" t="s">
        <v>640</v>
      </c>
      <c r="C762" s="345">
        <f>VLOOKUP(A762,'[3]02'!A:E,5,0)</f>
        <v>0</v>
      </c>
      <c r="D762" s="345"/>
      <c r="E762" s="480">
        <f t="shared" si="33"/>
        <v>0</v>
      </c>
      <c r="F762" s="476" t="str">
        <f t="shared" si="34"/>
        <v>否</v>
      </c>
      <c r="G762" s="295" t="str">
        <f t="shared" si="35"/>
        <v>项</v>
      </c>
      <c r="H762" s="296"/>
    </row>
    <row r="763" s="160" customFormat="1" ht="36" hidden="1" customHeight="1" spans="1:8">
      <c r="A763" s="321">
        <v>2110304</v>
      </c>
      <c r="B763" s="481" t="s">
        <v>641</v>
      </c>
      <c r="C763" s="345">
        <f>VLOOKUP(A763,'[3]02'!A:E,5,0)</f>
        <v>0</v>
      </c>
      <c r="D763" s="345"/>
      <c r="E763" s="480">
        <f t="shared" si="33"/>
        <v>0</v>
      </c>
      <c r="F763" s="476" t="str">
        <f t="shared" si="34"/>
        <v>否</v>
      </c>
      <c r="G763" s="295" t="str">
        <f t="shared" si="35"/>
        <v>项</v>
      </c>
      <c r="H763" s="296"/>
    </row>
    <row r="764" s="160" customFormat="1" ht="36" hidden="1" customHeight="1" spans="1:8">
      <c r="A764" s="321">
        <v>2110305</v>
      </c>
      <c r="B764" s="481" t="s">
        <v>642</v>
      </c>
      <c r="C764" s="345">
        <f>VLOOKUP(A764,'[3]02'!A:E,5,0)</f>
        <v>0</v>
      </c>
      <c r="D764" s="345"/>
      <c r="E764" s="480">
        <f t="shared" si="33"/>
        <v>0</v>
      </c>
      <c r="F764" s="476" t="str">
        <f t="shared" si="34"/>
        <v>否</v>
      </c>
      <c r="G764" s="295" t="str">
        <f t="shared" si="35"/>
        <v>项</v>
      </c>
      <c r="H764" s="296"/>
    </row>
    <row r="765" s="160" customFormat="1" ht="36" hidden="1" customHeight="1" spans="1:8">
      <c r="A765" s="321">
        <v>2110306</v>
      </c>
      <c r="B765" s="481" t="s">
        <v>643</v>
      </c>
      <c r="C765" s="345">
        <f>VLOOKUP(A765,'[3]02'!A:E,5,0)</f>
        <v>0</v>
      </c>
      <c r="D765" s="345"/>
      <c r="E765" s="480">
        <f t="shared" si="33"/>
        <v>0</v>
      </c>
      <c r="F765" s="476" t="str">
        <f t="shared" si="34"/>
        <v>否</v>
      </c>
      <c r="G765" s="295" t="str">
        <f t="shared" si="35"/>
        <v>项</v>
      </c>
      <c r="H765" s="296"/>
    </row>
    <row r="766" s="160" customFormat="1" ht="36" hidden="1" customHeight="1" spans="1:8">
      <c r="A766" s="488">
        <v>2110307</v>
      </c>
      <c r="B766" s="481" t="s">
        <v>644</v>
      </c>
      <c r="C766" s="345">
        <f>VLOOKUP(A766,'[3]02'!A:E,5,0)</f>
        <v>0</v>
      </c>
      <c r="D766" s="345"/>
      <c r="E766" s="480">
        <f t="shared" si="33"/>
        <v>0</v>
      </c>
      <c r="F766" s="476" t="str">
        <f t="shared" si="34"/>
        <v>否</v>
      </c>
      <c r="G766" s="295" t="str">
        <f t="shared" si="35"/>
        <v>项</v>
      </c>
      <c r="H766" s="296"/>
    </row>
    <row r="767" s="162" customFormat="1" ht="36" customHeight="1" spans="1:8">
      <c r="A767" s="321">
        <v>2110399</v>
      </c>
      <c r="B767" s="481" t="s">
        <v>645</v>
      </c>
      <c r="C767" s="345">
        <f>VLOOKUP(A767,'[3]02'!A:E,5,0)</f>
        <v>48</v>
      </c>
      <c r="D767" s="345"/>
      <c r="E767" s="480">
        <f t="shared" si="33"/>
        <v>-1</v>
      </c>
      <c r="F767" s="476" t="str">
        <f t="shared" si="34"/>
        <v>是</v>
      </c>
      <c r="G767" s="295" t="str">
        <f t="shared" si="35"/>
        <v>项</v>
      </c>
      <c r="H767" s="296"/>
    </row>
    <row r="768" s="295" customFormat="1" ht="36" customHeight="1" spans="1:8">
      <c r="A768" s="321">
        <v>21104</v>
      </c>
      <c r="B768" s="478" t="s">
        <v>646</v>
      </c>
      <c r="C768" s="479">
        <f>SUM(C769:C774)</f>
        <v>247</v>
      </c>
      <c r="D768" s="479">
        <f>SUM(D769:D774)</f>
        <v>219</v>
      </c>
      <c r="E768" s="480">
        <f t="shared" si="33"/>
        <v>-0.113</v>
      </c>
      <c r="F768" s="476" t="str">
        <f t="shared" si="34"/>
        <v>是</v>
      </c>
      <c r="G768" s="295" t="str">
        <f t="shared" si="35"/>
        <v>款</v>
      </c>
      <c r="H768" s="296"/>
    </row>
    <row r="769" s="162" customFormat="1" ht="36" customHeight="1" spans="1:8">
      <c r="A769" s="321">
        <v>2110401</v>
      </c>
      <c r="B769" s="481" t="s">
        <v>647</v>
      </c>
      <c r="C769" s="345">
        <f>VLOOKUP(A769,'[3]02'!A:E,5,0)</f>
        <v>295</v>
      </c>
      <c r="D769" s="345">
        <f>VLOOKUP(A769,[4]Sheet1!$A:$D,4,0)</f>
        <v>219</v>
      </c>
      <c r="E769" s="480">
        <f t="shared" si="33"/>
        <v>-0.258</v>
      </c>
      <c r="F769" s="476" t="str">
        <f t="shared" si="34"/>
        <v>是</v>
      </c>
      <c r="G769" s="295" t="str">
        <f t="shared" si="35"/>
        <v>项</v>
      </c>
      <c r="H769" s="296"/>
    </row>
    <row r="770" s="162" customFormat="1" ht="36" customHeight="1" spans="1:8">
      <c r="A770" s="321">
        <v>2110402</v>
      </c>
      <c r="B770" s="481" t="s">
        <v>648</v>
      </c>
      <c r="C770" s="345">
        <f>VLOOKUP(A770,'[3]02'!A:E,5,0)</f>
        <v>-48</v>
      </c>
      <c r="D770" s="345"/>
      <c r="E770" s="480" t="str">
        <f t="shared" si="33"/>
        <v/>
      </c>
      <c r="F770" s="476" t="str">
        <f t="shared" si="34"/>
        <v>是</v>
      </c>
      <c r="G770" s="295" t="str">
        <f t="shared" si="35"/>
        <v>项</v>
      </c>
      <c r="H770" s="296"/>
    </row>
    <row r="771" s="160" customFormat="1" ht="36" hidden="1" customHeight="1" spans="1:8">
      <c r="A771" s="321">
        <v>2110404</v>
      </c>
      <c r="B771" s="481" t="s">
        <v>649</v>
      </c>
      <c r="C771" s="345">
        <f>VLOOKUP(A771,'[3]02'!A:E,5,0)</f>
        <v>0</v>
      </c>
      <c r="D771" s="345"/>
      <c r="E771" s="480">
        <f t="shared" si="33"/>
        <v>0</v>
      </c>
      <c r="F771" s="476" t="str">
        <f t="shared" si="34"/>
        <v>否</v>
      </c>
      <c r="G771" s="295" t="str">
        <f t="shared" si="35"/>
        <v>项</v>
      </c>
      <c r="H771" s="296"/>
    </row>
    <row r="772" s="160" customFormat="1" ht="36" hidden="1" customHeight="1" spans="1:8">
      <c r="A772" s="321">
        <v>2110405</v>
      </c>
      <c r="B772" s="481" t="s">
        <v>650</v>
      </c>
      <c r="C772" s="345">
        <f>VLOOKUP(A772,'[3]02'!A:E,5,0)</f>
        <v>0</v>
      </c>
      <c r="D772" s="345"/>
      <c r="E772" s="480">
        <f t="shared" ref="E772:E835" si="36">IF(C772&lt;0,"",IFERROR(D772/C772-1,0))</f>
        <v>0</v>
      </c>
      <c r="F772" s="476" t="str">
        <f t="shared" ref="F772:F835" si="37">IF(LEN(A772)=3,"是",IF(B772&lt;&gt;"",IF(SUM(C772:D772)&lt;&gt;0,"是","否"),"是"))</f>
        <v>否</v>
      </c>
      <c r="G772" s="295" t="str">
        <f t="shared" ref="G772:G835" si="38">IF(LEN(A772)=3,"类",IF(LEN(A772)=5,"款","项"))</f>
        <v>项</v>
      </c>
      <c r="H772" s="296"/>
    </row>
    <row r="773" s="160" customFormat="1" ht="36" hidden="1" customHeight="1" spans="1:8">
      <c r="A773" s="321">
        <v>2110406</v>
      </c>
      <c r="B773" s="481" t="s">
        <v>651</v>
      </c>
      <c r="C773" s="345">
        <f>VLOOKUP(A773,'[3]02'!A:E,5,0)</f>
        <v>0</v>
      </c>
      <c r="D773" s="345"/>
      <c r="E773" s="480">
        <f t="shared" si="36"/>
        <v>0</v>
      </c>
      <c r="F773" s="476" t="str">
        <f t="shared" si="37"/>
        <v>否</v>
      </c>
      <c r="G773" s="295" t="str">
        <f t="shared" si="38"/>
        <v>项</v>
      </c>
      <c r="H773" s="296"/>
    </row>
    <row r="774" s="160" customFormat="1" ht="36" hidden="1" customHeight="1" spans="1:8">
      <c r="A774" s="321">
        <v>2110499</v>
      </c>
      <c r="B774" s="481" t="s">
        <v>652</v>
      </c>
      <c r="C774" s="345">
        <f>VLOOKUP(A774,'[3]02'!A:E,5,0)</f>
        <v>0</v>
      </c>
      <c r="D774" s="345"/>
      <c r="E774" s="480">
        <f t="shared" si="36"/>
        <v>0</v>
      </c>
      <c r="F774" s="476" t="str">
        <f t="shared" si="37"/>
        <v>否</v>
      </c>
      <c r="G774" s="295" t="str">
        <f t="shared" si="38"/>
        <v>项</v>
      </c>
      <c r="H774" s="296"/>
    </row>
    <row r="775" s="295" customFormat="1" ht="36" customHeight="1" spans="1:8">
      <c r="A775" s="321">
        <v>21105</v>
      </c>
      <c r="B775" s="478" t="s">
        <v>653</v>
      </c>
      <c r="C775" s="479">
        <f>SUM(C776:C781)</f>
        <v>210</v>
      </c>
      <c r="D775" s="479">
        <f>SUM(D776:D781)</f>
        <v>2102</v>
      </c>
      <c r="E775" s="480">
        <f t="shared" si="36"/>
        <v>9.01</v>
      </c>
      <c r="F775" s="476" t="str">
        <f t="shared" si="37"/>
        <v>是</v>
      </c>
      <c r="G775" s="295" t="str">
        <f t="shared" si="38"/>
        <v>款</v>
      </c>
      <c r="H775" s="296"/>
    </row>
    <row r="776" s="160" customFormat="1" ht="36" hidden="1" customHeight="1" spans="1:8">
      <c r="A776" s="321">
        <v>2110501</v>
      </c>
      <c r="B776" s="481" t="s">
        <v>654</v>
      </c>
      <c r="C776" s="345">
        <f>VLOOKUP(A776,'[3]02'!A:E,5,0)</f>
        <v>0</v>
      </c>
      <c r="D776" s="345"/>
      <c r="E776" s="480">
        <f t="shared" si="36"/>
        <v>0</v>
      </c>
      <c r="F776" s="476" t="str">
        <f t="shared" si="37"/>
        <v>否</v>
      </c>
      <c r="G776" s="295" t="str">
        <f t="shared" si="38"/>
        <v>项</v>
      </c>
      <c r="H776" s="296"/>
    </row>
    <row r="777" s="160" customFormat="1" ht="36" hidden="1" customHeight="1" spans="1:8">
      <c r="A777" s="321">
        <v>2110502</v>
      </c>
      <c r="B777" s="481" t="s">
        <v>655</v>
      </c>
      <c r="C777" s="345">
        <f>VLOOKUP(A777,'[3]02'!A:E,5,0)</f>
        <v>0</v>
      </c>
      <c r="D777" s="345"/>
      <c r="E777" s="480">
        <f t="shared" si="36"/>
        <v>0</v>
      </c>
      <c r="F777" s="476" t="str">
        <f t="shared" si="37"/>
        <v>否</v>
      </c>
      <c r="G777" s="295" t="str">
        <f t="shared" si="38"/>
        <v>项</v>
      </c>
      <c r="H777" s="296"/>
    </row>
    <row r="778" s="160" customFormat="1" ht="36" hidden="1" customHeight="1" spans="1:8">
      <c r="A778" s="321">
        <v>2110503</v>
      </c>
      <c r="B778" s="481" t="s">
        <v>656</v>
      </c>
      <c r="C778" s="345">
        <f>VLOOKUP(A778,'[3]02'!A:E,5,0)</f>
        <v>0</v>
      </c>
      <c r="D778" s="345"/>
      <c r="E778" s="480">
        <f t="shared" si="36"/>
        <v>0</v>
      </c>
      <c r="F778" s="476" t="str">
        <f t="shared" si="37"/>
        <v>否</v>
      </c>
      <c r="G778" s="295" t="str">
        <f t="shared" si="38"/>
        <v>项</v>
      </c>
      <c r="H778" s="296"/>
    </row>
    <row r="779" s="160" customFormat="1" ht="36" hidden="1" customHeight="1" spans="1:8">
      <c r="A779" s="321">
        <v>2110506</v>
      </c>
      <c r="B779" s="481" t="s">
        <v>657</v>
      </c>
      <c r="C779" s="345">
        <f>VLOOKUP(A779,'[3]02'!A:E,5,0)</f>
        <v>0</v>
      </c>
      <c r="D779" s="345"/>
      <c r="E779" s="480">
        <f t="shared" si="36"/>
        <v>0</v>
      </c>
      <c r="F779" s="476" t="str">
        <f t="shared" si="37"/>
        <v>否</v>
      </c>
      <c r="G779" s="295" t="str">
        <f t="shared" si="38"/>
        <v>项</v>
      </c>
      <c r="H779" s="296"/>
    </row>
    <row r="780" s="162" customFormat="1" ht="36" customHeight="1" spans="1:8">
      <c r="A780" s="321">
        <v>2110507</v>
      </c>
      <c r="B780" s="481" t="s">
        <v>658</v>
      </c>
      <c r="C780" s="345">
        <f>VLOOKUP(A780,'[3]02'!A:E,5,0)</f>
        <v>0</v>
      </c>
      <c r="D780" s="345">
        <f>VLOOKUP(A780,[4]Sheet1!$A:$D,4,0)</f>
        <v>2054</v>
      </c>
      <c r="E780" s="480">
        <f t="shared" si="36"/>
        <v>0</v>
      </c>
      <c r="F780" s="476" t="str">
        <f t="shared" si="37"/>
        <v>是</v>
      </c>
      <c r="G780" s="295" t="str">
        <f t="shared" si="38"/>
        <v>项</v>
      </c>
      <c r="H780" s="296"/>
    </row>
    <row r="781" s="162" customFormat="1" ht="36" customHeight="1" spans="1:8">
      <c r="A781" s="321">
        <v>2110599</v>
      </c>
      <c r="B781" s="481" t="s">
        <v>659</v>
      </c>
      <c r="C781" s="345">
        <f>VLOOKUP(A781,'[3]02'!A:E,5,0)</f>
        <v>210</v>
      </c>
      <c r="D781" s="345">
        <f>VLOOKUP(A781,[4]Sheet1!$A:$D,4,0)</f>
        <v>48</v>
      </c>
      <c r="E781" s="480">
        <f t="shared" si="36"/>
        <v>-0.771</v>
      </c>
      <c r="F781" s="476" t="str">
        <f t="shared" si="37"/>
        <v>是</v>
      </c>
      <c r="G781" s="295" t="str">
        <f t="shared" si="38"/>
        <v>项</v>
      </c>
      <c r="H781" s="296"/>
    </row>
    <row r="782" s="296" customFormat="1" ht="36" hidden="1" customHeight="1" spans="1:7">
      <c r="A782" s="321">
        <v>21107</v>
      </c>
      <c r="B782" s="478" t="s">
        <v>660</v>
      </c>
      <c r="C782" s="479">
        <f>SUM(C783:C784)</f>
        <v>0</v>
      </c>
      <c r="D782" s="479">
        <f>SUM(D783:D784)</f>
        <v>0</v>
      </c>
      <c r="E782" s="480">
        <f t="shared" si="36"/>
        <v>0</v>
      </c>
      <c r="F782" s="476" t="str">
        <f t="shared" si="37"/>
        <v>否</v>
      </c>
      <c r="G782" s="295" t="str">
        <f t="shared" si="38"/>
        <v>款</v>
      </c>
    </row>
    <row r="783" s="160" customFormat="1" ht="36" hidden="1" customHeight="1" spans="1:8">
      <c r="A783" s="321">
        <v>2110704</v>
      </c>
      <c r="B783" s="481" t="s">
        <v>661</v>
      </c>
      <c r="C783" s="345">
        <f>VLOOKUP(A783,'[3]02'!A:E,5,0)</f>
        <v>0</v>
      </c>
      <c r="D783" s="345"/>
      <c r="E783" s="480">
        <f t="shared" si="36"/>
        <v>0</v>
      </c>
      <c r="F783" s="476" t="str">
        <f t="shared" si="37"/>
        <v>否</v>
      </c>
      <c r="G783" s="295" t="str">
        <f t="shared" si="38"/>
        <v>项</v>
      </c>
      <c r="H783" s="296"/>
    </row>
    <row r="784" s="160" customFormat="1" ht="36" hidden="1" customHeight="1" spans="1:8">
      <c r="A784" s="321">
        <v>2110799</v>
      </c>
      <c r="B784" s="481" t="s">
        <v>662</v>
      </c>
      <c r="C784" s="345">
        <f>VLOOKUP(A784,'[3]02'!A:E,5,0)</f>
        <v>0</v>
      </c>
      <c r="D784" s="345"/>
      <c r="E784" s="480">
        <f t="shared" si="36"/>
        <v>0</v>
      </c>
      <c r="F784" s="476" t="str">
        <f t="shared" si="37"/>
        <v>否</v>
      </c>
      <c r="G784" s="295" t="str">
        <f t="shared" si="38"/>
        <v>项</v>
      </c>
      <c r="H784" s="296"/>
    </row>
    <row r="785" s="296" customFormat="1" ht="36" hidden="1" customHeight="1" spans="1:7">
      <c r="A785" s="321">
        <v>21108</v>
      </c>
      <c r="B785" s="478" t="s">
        <v>663</v>
      </c>
      <c r="C785" s="479">
        <f>SUM(C786:C787)</f>
        <v>0</v>
      </c>
      <c r="D785" s="479">
        <f>SUM(D786:D787)</f>
        <v>0</v>
      </c>
      <c r="E785" s="480">
        <f t="shared" si="36"/>
        <v>0</v>
      </c>
      <c r="F785" s="476" t="str">
        <f t="shared" si="37"/>
        <v>否</v>
      </c>
      <c r="G785" s="295" t="str">
        <f t="shared" si="38"/>
        <v>款</v>
      </c>
    </row>
    <row r="786" s="160" customFormat="1" ht="36" hidden="1" customHeight="1" spans="1:8">
      <c r="A786" s="321">
        <v>2110804</v>
      </c>
      <c r="B786" s="481" t="s">
        <v>664</v>
      </c>
      <c r="C786" s="345">
        <f>VLOOKUP(A786,'[3]02'!A:E,5,0)</f>
        <v>0</v>
      </c>
      <c r="D786" s="345"/>
      <c r="E786" s="480">
        <f t="shared" si="36"/>
        <v>0</v>
      </c>
      <c r="F786" s="476" t="str">
        <f t="shared" si="37"/>
        <v>否</v>
      </c>
      <c r="G786" s="295" t="str">
        <f t="shared" si="38"/>
        <v>项</v>
      </c>
      <c r="H786" s="296"/>
    </row>
    <row r="787" s="160" customFormat="1" ht="36" hidden="1" customHeight="1" spans="1:8">
      <c r="A787" s="321">
        <v>2110899</v>
      </c>
      <c r="B787" s="481" t="s">
        <v>665</v>
      </c>
      <c r="C787" s="345">
        <f>VLOOKUP(A787,'[3]02'!A:E,5,0)</f>
        <v>0</v>
      </c>
      <c r="D787" s="345"/>
      <c r="E787" s="480">
        <f t="shared" si="36"/>
        <v>0</v>
      </c>
      <c r="F787" s="476" t="str">
        <f t="shared" si="37"/>
        <v>否</v>
      </c>
      <c r="G787" s="295" t="str">
        <f t="shared" si="38"/>
        <v>项</v>
      </c>
      <c r="H787" s="296"/>
    </row>
    <row r="788" s="296" customFormat="1" ht="36" hidden="1" customHeight="1" spans="1:7">
      <c r="A788" s="321">
        <v>21109</v>
      </c>
      <c r="B788" s="478" t="s">
        <v>666</v>
      </c>
      <c r="C788" s="479">
        <f>C789</f>
        <v>0</v>
      </c>
      <c r="D788" s="479">
        <f>D789</f>
        <v>0</v>
      </c>
      <c r="E788" s="480">
        <f t="shared" si="36"/>
        <v>0</v>
      </c>
      <c r="F788" s="476" t="str">
        <f t="shared" si="37"/>
        <v>否</v>
      </c>
      <c r="G788" s="295" t="str">
        <f t="shared" si="38"/>
        <v>款</v>
      </c>
    </row>
    <row r="789" s="160" customFormat="1" ht="36" hidden="1" customHeight="1" spans="1:8">
      <c r="A789" s="477">
        <v>2110901</v>
      </c>
      <c r="B789" s="489" t="s">
        <v>666</v>
      </c>
      <c r="C789" s="345">
        <f>VLOOKUP(A789,'[3]02'!A:E,5,0)</f>
        <v>0</v>
      </c>
      <c r="D789" s="345"/>
      <c r="E789" s="480">
        <f t="shared" si="36"/>
        <v>0</v>
      </c>
      <c r="F789" s="476" t="str">
        <f t="shared" si="37"/>
        <v>否</v>
      </c>
      <c r="G789" s="295" t="str">
        <f t="shared" si="38"/>
        <v>项</v>
      </c>
      <c r="H789" s="296"/>
    </row>
    <row r="790" s="295" customFormat="1" ht="36" customHeight="1" spans="1:8">
      <c r="A790" s="321">
        <v>21110</v>
      </c>
      <c r="B790" s="478" t="s">
        <v>667</v>
      </c>
      <c r="C790" s="479">
        <f>C791</f>
        <v>12</v>
      </c>
      <c r="D790" s="479">
        <f>D791</f>
        <v>0</v>
      </c>
      <c r="E790" s="480">
        <f t="shared" si="36"/>
        <v>-1</v>
      </c>
      <c r="F790" s="476" t="str">
        <f t="shared" si="37"/>
        <v>是</v>
      </c>
      <c r="G790" s="295" t="str">
        <f t="shared" si="38"/>
        <v>款</v>
      </c>
      <c r="H790" s="296"/>
    </row>
    <row r="791" s="162" customFormat="1" ht="36" customHeight="1" spans="1:8">
      <c r="A791" s="477">
        <v>2111001</v>
      </c>
      <c r="B791" s="489" t="s">
        <v>667</v>
      </c>
      <c r="C791" s="345">
        <f>VLOOKUP(A791,'[3]02'!A:E,5,0)</f>
        <v>12</v>
      </c>
      <c r="D791" s="345"/>
      <c r="E791" s="480">
        <f t="shared" si="36"/>
        <v>-1</v>
      </c>
      <c r="F791" s="476" t="str">
        <f t="shared" si="37"/>
        <v>是</v>
      </c>
      <c r="G791" s="295" t="str">
        <f t="shared" si="38"/>
        <v>项</v>
      </c>
      <c r="H791" s="296"/>
    </row>
    <row r="792" s="295" customFormat="1" ht="36" customHeight="1" spans="1:8">
      <c r="A792" s="321">
        <v>21111</v>
      </c>
      <c r="B792" s="478" t="s">
        <v>668</v>
      </c>
      <c r="C792" s="479">
        <f>SUM(C793:C797)</f>
        <v>0</v>
      </c>
      <c r="D792" s="479">
        <f>SUM(D793:D797)</f>
        <v>4</v>
      </c>
      <c r="E792" s="480">
        <f t="shared" si="36"/>
        <v>0</v>
      </c>
      <c r="F792" s="476" t="str">
        <f t="shared" si="37"/>
        <v>是</v>
      </c>
      <c r="G792" s="295" t="str">
        <f t="shared" si="38"/>
        <v>款</v>
      </c>
      <c r="H792" s="296"/>
    </row>
    <row r="793" s="162" customFormat="1" ht="36" customHeight="1" spans="1:8">
      <c r="A793" s="321">
        <v>2111101</v>
      </c>
      <c r="B793" s="481" t="s">
        <v>669</v>
      </c>
      <c r="C793" s="345">
        <f>VLOOKUP(A793,'[3]02'!A:E,5,0)</f>
        <v>0</v>
      </c>
      <c r="D793" s="345">
        <f>VLOOKUP(A793,[4]Sheet1!$A:$D,4,0)</f>
        <v>2</v>
      </c>
      <c r="E793" s="480">
        <f t="shared" si="36"/>
        <v>0</v>
      </c>
      <c r="F793" s="476" t="str">
        <f t="shared" si="37"/>
        <v>是</v>
      </c>
      <c r="G793" s="295" t="str">
        <f t="shared" si="38"/>
        <v>项</v>
      </c>
      <c r="H793" s="296"/>
    </row>
    <row r="794" s="162" customFormat="1" ht="36" customHeight="1" spans="1:8">
      <c r="A794" s="321">
        <v>2111102</v>
      </c>
      <c r="B794" s="481" t="s">
        <v>670</v>
      </c>
      <c r="C794" s="345">
        <f>VLOOKUP(A794,'[3]02'!A:E,5,0)</f>
        <v>0</v>
      </c>
      <c r="D794" s="345">
        <f>VLOOKUP(A794,[4]Sheet1!$A:$D,4,0)</f>
        <v>2</v>
      </c>
      <c r="E794" s="480">
        <f t="shared" si="36"/>
        <v>0</v>
      </c>
      <c r="F794" s="476" t="str">
        <f t="shared" si="37"/>
        <v>是</v>
      </c>
      <c r="G794" s="295" t="str">
        <f t="shared" si="38"/>
        <v>项</v>
      </c>
      <c r="H794" s="296"/>
    </row>
    <row r="795" s="160" customFormat="1" ht="36" hidden="1" customHeight="1" spans="1:8">
      <c r="A795" s="321">
        <v>2111103</v>
      </c>
      <c r="B795" s="481" t="s">
        <v>671</v>
      </c>
      <c r="C795" s="345">
        <f>VLOOKUP(A795,'[3]02'!A:E,5,0)</f>
        <v>0</v>
      </c>
      <c r="D795" s="345"/>
      <c r="E795" s="480">
        <f t="shared" si="36"/>
        <v>0</v>
      </c>
      <c r="F795" s="476" t="str">
        <f t="shared" si="37"/>
        <v>否</v>
      </c>
      <c r="G795" s="295" t="str">
        <f t="shared" si="38"/>
        <v>项</v>
      </c>
      <c r="H795" s="296"/>
    </row>
    <row r="796" s="160" customFormat="1" ht="36" hidden="1" customHeight="1" spans="1:8">
      <c r="A796" s="321">
        <v>2111104</v>
      </c>
      <c r="B796" s="481" t="s">
        <v>672</v>
      </c>
      <c r="C796" s="345">
        <f>VLOOKUP(A796,'[3]02'!A:E,5,0)</f>
        <v>0</v>
      </c>
      <c r="D796" s="345"/>
      <c r="E796" s="480">
        <f t="shared" si="36"/>
        <v>0</v>
      </c>
      <c r="F796" s="476" t="str">
        <f t="shared" si="37"/>
        <v>否</v>
      </c>
      <c r="G796" s="295" t="str">
        <f t="shared" si="38"/>
        <v>项</v>
      </c>
      <c r="H796" s="296"/>
    </row>
    <row r="797" s="160" customFormat="1" ht="36" hidden="1" customHeight="1" spans="1:8">
      <c r="A797" s="321">
        <v>2111199</v>
      </c>
      <c r="B797" s="481" t="s">
        <v>673</v>
      </c>
      <c r="C797" s="345">
        <f>VLOOKUP(A797,'[3]02'!A:E,5,0)</f>
        <v>0</v>
      </c>
      <c r="D797" s="345"/>
      <c r="E797" s="480">
        <f t="shared" si="36"/>
        <v>0</v>
      </c>
      <c r="F797" s="476" t="str">
        <f t="shared" si="37"/>
        <v>否</v>
      </c>
      <c r="G797" s="295" t="str">
        <f t="shared" si="38"/>
        <v>项</v>
      </c>
      <c r="H797" s="296"/>
    </row>
    <row r="798" s="296" customFormat="1" ht="36" hidden="1" customHeight="1" spans="1:7">
      <c r="A798" s="321">
        <v>21112</v>
      </c>
      <c r="B798" s="494" t="s">
        <v>674</v>
      </c>
      <c r="C798" s="479">
        <f>SUM(C799:C800)</f>
        <v>0</v>
      </c>
      <c r="D798" s="479">
        <f>SUM(D799:D800)</f>
        <v>0</v>
      </c>
      <c r="E798" s="480">
        <f t="shared" si="36"/>
        <v>0</v>
      </c>
      <c r="F798" s="476" t="str">
        <f t="shared" si="37"/>
        <v>否</v>
      </c>
      <c r="G798" s="295" t="str">
        <f t="shared" si="38"/>
        <v>款</v>
      </c>
    </row>
    <row r="799" s="160" customFormat="1" ht="36" hidden="1" customHeight="1" spans="1:8">
      <c r="A799" s="488">
        <v>2111201</v>
      </c>
      <c r="B799" s="481" t="s">
        <v>675</v>
      </c>
      <c r="C799" s="345">
        <f>VLOOKUP(A799,'[3]02'!A:E,5,0)</f>
        <v>0</v>
      </c>
      <c r="D799" s="345"/>
      <c r="E799" s="480">
        <f t="shared" si="36"/>
        <v>0</v>
      </c>
      <c r="F799" s="476" t="str">
        <f t="shared" si="37"/>
        <v>否</v>
      </c>
      <c r="G799" s="295" t="str">
        <f t="shared" si="38"/>
        <v>项</v>
      </c>
      <c r="H799" s="296"/>
    </row>
    <row r="800" s="160" customFormat="1" ht="36" hidden="1" customHeight="1" spans="1:8">
      <c r="A800" s="488">
        <v>2111299</v>
      </c>
      <c r="B800" s="485" t="s">
        <v>676</v>
      </c>
      <c r="C800" s="345"/>
      <c r="D800" s="345"/>
      <c r="E800" s="480">
        <f t="shared" si="36"/>
        <v>0</v>
      </c>
      <c r="F800" s="476" t="str">
        <f t="shared" si="37"/>
        <v>否</v>
      </c>
      <c r="G800" s="295" t="str">
        <f t="shared" si="38"/>
        <v>项</v>
      </c>
      <c r="H800" s="296"/>
    </row>
    <row r="801" s="296" customFormat="1" ht="36" hidden="1" customHeight="1" spans="1:7">
      <c r="A801" s="321">
        <v>21113</v>
      </c>
      <c r="B801" s="478" t="s">
        <v>677</v>
      </c>
      <c r="C801" s="479">
        <f>C802</f>
        <v>0</v>
      </c>
      <c r="D801" s="479">
        <f>D802</f>
        <v>0</v>
      </c>
      <c r="E801" s="480">
        <f t="shared" si="36"/>
        <v>0</v>
      </c>
      <c r="F801" s="476" t="str">
        <f t="shared" si="37"/>
        <v>否</v>
      </c>
      <c r="G801" s="295" t="str">
        <f t="shared" si="38"/>
        <v>款</v>
      </c>
    </row>
    <row r="802" s="160" customFormat="1" ht="36" hidden="1" customHeight="1" spans="1:8">
      <c r="A802" s="488">
        <v>2111301</v>
      </c>
      <c r="B802" s="481" t="s">
        <v>677</v>
      </c>
      <c r="C802" s="345">
        <f>VLOOKUP(A802,'[3]02'!A:E,5,0)</f>
        <v>0</v>
      </c>
      <c r="D802" s="345"/>
      <c r="E802" s="480">
        <f t="shared" si="36"/>
        <v>0</v>
      </c>
      <c r="F802" s="476" t="str">
        <f t="shared" si="37"/>
        <v>否</v>
      </c>
      <c r="G802" s="295" t="str">
        <f t="shared" si="38"/>
        <v>项</v>
      </c>
      <c r="H802" s="296"/>
    </row>
    <row r="803" s="295" customFormat="1" ht="36" customHeight="1" spans="1:8">
      <c r="A803" s="321">
        <v>21114</v>
      </c>
      <c r="B803" s="478" t="s">
        <v>678</v>
      </c>
      <c r="C803" s="479">
        <f>SUM(C804:C813)</f>
        <v>0</v>
      </c>
      <c r="D803" s="479">
        <f>SUM(D804:D813)</f>
        <v>9</v>
      </c>
      <c r="E803" s="480">
        <f t="shared" si="36"/>
        <v>0</v>
      </c>
      <c r="F803" s="476" t="str">
        <f t="shared" si="37"/>
        <v>是</v>
      </c>
      <c r="G803" s="295" t="str">
        <f t="shared" si="38"/>
        <v>款</v>
      </c>
      <c r="H803" s="296"/>
    </row>
    <row r="804" s="160" customFormat="1" ht="36" hidden="1" customHeight="1" spans="1:8">
      <c r="A804" s="321">
        <v>2111401</v>
      </c>
      <c r="B804" s="481" t="s">
        <v>117</v>
      </c>
      <c r="C804" s="345">
        <f>VLOOKUP(A804,'[3]02'!A:E,5,0)</f>
        <v>0</v>
      </c>
      <c r="D804" s="345"/>
      <c r="E804" s="480">
        <f t="shared" si="36"/>
        <v>0</v>
      </c>
      <c r="F804" s="476" t="str">
        <f t="shared" si="37"/>
        <v>否</v>
      </c>
      <c r="G804" s="295" t="str">
        <f t="shared" si="38"/>
        <v>项</v>
      </c>
      <c r="H804" s="296"/>
    </row>
    <row r="805" s="160" customFormat="1" ht="36" hidden="1" customHeight="1" spans="1:8">
      <c r="A805" s="321">
        <v>2111402</v>
      </c>
      <c r="B805" s="481" t="s">
        <v>118</v>
      </c>
      <c r="C805" s="345">
        <f>VLOOKUP(A805,'[3]02'!A:E,5,0)</f>
        <v>0</v>
      </c>
      <c r="D805" s="345"/>
      <c r="E805" s="480">
        <f t="shared" si="36"/>
        <v>0</v>
      </c>
      <c r="F805" s="476" t="str">
        <f t="shared" si="37"/>
        <v>否</v>
      </c>
      <c r="G805" s="295" t="str">
        <f t="shared" si="38"/>
        <v>项</v>
      </c>
      <c r="H805" s="296"/>
    </row>
    <row r="806" s="160" customFormat="1" ht="36" hidden="1" customHeight="1" spans="1:8">
      <c r="A806" s="321">
        <v>2111403</v>
      </c>
      <c r="B806" s="481" t="s">
        <v>119</v>
      </c>
      <c r="C806" s="345">
        <f>VLOOKUP(A806,'[3]02'!A:E,5,0)</f>
        <v>0</v>
      </c>
      <c r="D806" s="345"/>
      <c r="E806" s="480">
        <f t="shared" si="36"/>
        <v>0</v>
      </c>
      <c r="F806" s="476" t="str">
        <f t="shared" si="37"/>
        <v>否</v>
      </c>
      <c r="G806" s="295" t="str">
        <f t="shared" si="38"/>
        <v>项</v>
      </c>
      <c r="H806" s="296"/>
    </row>
    <row r="807" s="160" customFormat="1" ht="36" hidden="1" customHeight="1" spans="1:8">
      <c r="A807" s="321">
        <v>2111406</v>
      </c>
      <c r="B807" s="481" t="s">
        <v>679</v>
      </c>
      <c r="C807" s="345">
        <f>VLOOKUP(A807,'[3]02'!A:E,5,0)</f>
        <v>0</v>
      </c>
      <c r="D807" s="345"/>
      <c r="E807" s="480">
        <f t="shared" si="36"/>
        <v>0</v>
      </c>
      <c r="F807" s="476" t="str">
        <f t="shared" si="37"/>
        <v>否</v>
      </c>
      <c r="G807" s="295" t="str">
        <f t="shared" si="38"/>
        <v>项</v>
      </c>
      <c r="H807" s="296"/>
    </row>
    <row r="808" s="162" customFormat="1" ht="36" customHeight="1" spans="1:8">
      <c r="A808" s="321">
        <v>2111407</v>
      </c>
      <c r="B808" s="481" t="s">
        <v>680</v>
      </c>
      <c r="C808" s="345">
        <f>VLOOKUP(A808,'[3]02'!A:E,5,0)</f>
        <v>0</v>
      </c>
      <c r="D808" s="345">
        <f>VLOOKUP(A808,[4]Sheet1!$A:$D,4,0)</f>
        <v>9</v>
      </c>
      <c r="E808" s="480">
        <f t="shared" si="36"/>
        <v>0</v>
      </c>
      <c r="F808" s="476" t="str">
        <f t="shared" si="37"/>
        <v>是</v>
      </c>
      <c r="G808" s="295" t="str">
        <f t="shared" si="38"/>
        <v>项</v>
      </c>
      <c r="H808" s="296"/>
    </row>
    <row r="809" s="160" customFormat="1" ht="36" hidden="1" customHeight="1" spans="1:8">
      <c r="A809" s="321">
        <v>2111408</v>
      </c>
      <c r="B809" s="481" t="s">
        <v>681</v>
      </c>
      <c r="C809" s="345">
        <f>VLOOKUP(A809,'[3]02'!A:E,5,0)</f>
        <v>0</v>
      </c>
      <c r="D809" s="345"/>
      <c r="E809" s="480">
        <f t="shared" si="36"/>
        <v>0</v>
      </c>
      <c r="F809" s="476" t="str">
        <f t="shared" si="37"/>
        <v>否</v>
      </c>
      <c r="G809" s="295" t="str">
        <f t="shared" si="38"/>
        <v>项</v>
      </c>
      <c r="H809" s="296"/>
    </row>
    <row r="810" s="160" customFormat="1" ht="36" hidden="1" customHeight="1" spans="1:8">
      <c r="A810" s="321">
        <v>2111411</v>
      </c>
      <c r="B810" s="481" t="s">
        <v>157</v>
      </c>
      <c r="C810" s="345">
        <f>VLOOKUP(A810,'[3]02'!A:E,5,0)</f>
        <v>0</v>
      </c>
      <c r="D810" s="345"/>
      <c r="E810" s="480">
        <f t="shared" si="36"/>
        <v>0</v>
      </c>
      <c r="F810" s="476" t="str">
        <f t="shared" si="37"/>
        <v>否</v>
      </c>
      <c r="G810" s="295" t="str">
        <f t="shared" si="38"/>
        <v>项</v>
      </c>
      <c r="H810" s="296"/>
    </row>
    <row r="811" s="160" customFormat="1" ht="36" hidden="1" customHeight="1" spans="1:8">
      <c r="A811" s="321">
        <v>2111413</v>
      </c>
      <c r="B811" s="481" t="s">
        <v>682</v>
      </c>
      <c r="C811" s="345">
        <f>VLOOKUP(A811,'[3]02'!A:E,5,0)</f>
        <v>0</v>
      </c>
      <c r="D811" s="345"/>
      <c r="E811" s="480">
        <f t="shared" si="36"/>
        <v>0</v>
      </c>
      <c r="F811" s="476" t="str">
        <f t="shared" si="37"/>
        <v>否</v>
      </c>
      <c r="G811" s="295" t="str">
        <f t="shared" si="38"/>
        <v>项</v>
      </c>
      <c r="H811" s="296"/>
    </row>
    <row r="812" s="160" customFormat="1" ht="36" hidden="1" customHeight="1" spans="1:8">
      <c r="A812" s="321">
        <v>2111450</v>
      </c>
      <c r="B812" s="481" t="s">
        <v>126</v>
      </c>
      <c r="C812" s="345">
        <f>VLOOKUP(A812,'[3]02'!A:E,5,0)</f>
        <v>0</v>
      </c>
      <c r="D812" s="345"/>
      <c r="E812" s="480">
        <f t="shared" si="36"/>
        <v>0</v>
      </c>
      <c r="F812" s="476" t="str">
        <f t="shared" si="37"/>
        <v>否</v>
      </c>
      <c r="G812" s="295" t="str">
        <f t="shared" si="38"/>
        <v>项</v>
      </c>
      <c r="H812" s="296"/>
    </row>
    <row r="813" s="160" customFormat="1" ht="36" hidden="1" customHeight="1" spans="1:8">
      <c r="A813" s="321">
        <v>2111499</v>
      </c>
      <c r="B813" s="481" t="s">
        <v>683</v>
      </c>
      <c r="C813" s="345">
        <f>VLOOKUP(A813,'[3]02'!A:E,5,0)</f>
        <v>0</v>
      </c>
      <c r="D813" s="345"/>
      <c r="E813" s="480">
        <f t="shared" si="36"/>
        <v>0</v>
      </c>
      <c r="F813" s="476" t="str">
        <f t="shared" si="37"/>
        <v>否</v>
      </c>
      <c r="G813" s="295" t="str">
        <f t="shared" si="38"/>
        <v>项</v>
      </c>
      <c r="H813" s="296"/>
    </row>
    <row r="814" s="295" customFormat="1" ht="36" customHeight="1" spans="1:8">
      <c r="A814" s="321">
        <v>21199</v>
      </c>
      <c r="B814" s="478" t="s">
        <v>684</v>
      </c>
      <c r="C814" s="479">
        <f>C815</f>
        <v>5</v>
      </c>
      <c r="D814" s="479">
        <f>D815</f>
        <v>0</v>
      </c>
      <c r="E814" s="480">
        <f t="shared" si="36"/>
        <v>-1</v>
      </c>
      <c r="F814" s="476" t="str">
        <f t="shared" si="37"/>
        <v>是</v>
      </c>
      <c r="G814" s="295" t="str">
        <f t="shared" si="38"/>
        <v>款</v>
      </c>
      <c r="H814" s="296"/>
    </row>
    <row r="815" s="162" customFormat="1" ht="36" customHeight="1" spans="1:8">
      <c r="A815" s="488">
        <v>2119999</v>
      </c>
      <c r="B815" s="481" t="s">
        <v>684</v>
      </c>
      <c r="C815" s="345">
        <f>VLOOKUP(A815,'[3]02'!A:E,5,0)</f>
        <v>5</v>
      </c>
      <c r="D815" s="345"/>
      <c r="E815" s="480">
        <f t="shared" si="36"/>
        <v>-1</v>
      </c>
      <c r="F815" s="476" t="str">
        <f t="shared" si="37"/>
        <v>是</v>
      </c>
      <c r="G815" s="295" t="str">
        <f t="shared" si="38"/>
        <v>项</v>
      </c>
      <c r="H815" s="296"/>
    </row>
    <row r="816" s="295" customFormat="1" ht="36" customHeight="1" spans="1:8">
      <c r="A816" s="487">
        <v>212</v>
      </c>
      <c r="B816" s="473" t="s">
        <v>70</v>
      </c>
      <c r="C816" s="474">
        <f>SUM(C817,C828,C830,C833,C835,C837)</f>
        <v>7106</v>
      </c>
      <c r="D816" s="474">
        <f>SUM(D817,D828,D830,D833,D835,D837)</f>
        <v>7120</v>
      </c>
      <c r="E816" s="475">
        <f t="shared" si="36"/>
        <v>0.002</v>
      </c>
      <c r="F816" s="476" t="str">
        <f t="shared" si="37"/>
        <v>是</v>
      </c>
      <c r="G816" s="295" t="str">
        <f t="shared" si="38"/>
        <v>类</v>
      </c>
      <c r="H816" s="296"/>
    </row>
    <row r="817" s="295" customFormat="1" ht="36" customHeight="1" spans="1:8">
      <c r="A817" s="321">
        <v>21201</v>
      </c>
      <c r="B817" s="478" t="s">
        <v>685</v>
      </c>
      <c r="C817" s="479">
        <f>SUM(C818:C827)</f>
        <v>1412</v>
      </c>
      <c r="D817" s="479">
        <f>SUM(D818:D827)</f>
        <v>2236</v>
      </c>
      <c r="E817" s="480">
        <f t="shared" si="36"/>
        <v>0.584</v>
      </c>
      <c r="F817" s="476" t="str">
        <f t="shared" si="37"/>
        <v>是</v>
      </c>
      <c r="G817" s="295" t="str">
        <f t="shared" si="38"/>
        <v>款</v>
      </c>
      <c r="H817" s="296"/>
    </row>
    <row r="818" s="162" customFormat="1" ht="36" customHeight="1" spans="1:8">
      <c r="A818" s="321">
        <v>2120101</v>
      </c>
      <c r="B818" s="481" t="s">
        <v>117</v>
      </c>
      <c r="C818" s="345">
        <f>VLOOKUP(A818,'[3]02'!A:E,5,0)</f>
        <v>1092</v>
      </c>
      <c r="D818" s="345">
        <v>1257</v>
      </c>
      <c r="E818" s="480">
        <f t="shared" si="36"/>
        <v>0.151</v>
      </c>
      <c r="F818" s="476" t="str">
        <f t="shared" si="37"/>
        <v>是</v>
      </c>
      <c r="G818" s="295" t="str">
        <f t="shared" si="38"/>
        <v>项</v>
      </c>
      <c r="H818" s="296"/>
    </row>
    <row r="819" s="162" customFormat="1" ht="36" customHeight="1" spans="1:8">
      <c r="A819" s="321">
        <v>2120102</v>
      </c>
      <c r="B819" s="481" t="s">
        <v>118</v>
      </c>
      <c r="C819" s="345">
        <f>VLOOKUP(A819,'[3]02'!A:E,5,0)</f>
        <v>13</v>
      </c>
      <c r="D819" s="345">
        <f>VLOOKUP(A819,[4]Sheet1!$A:$D,4,0)</f>
        <v>34</v>
      </c>
      <c r="E819" s="480">
        <f t="shared" si="36"/>
        <v>1.615</v>
      </c>
      <c r="F819" s="476" t="str">
        <f t="shared" si="37"/>
        <v>是</v>
      </c>
      <c r="G819" s="295" t="str">
        <f t="shared" si="38"/>
        <v>项</v>
      </c>
      <c r="H819" s="296"/>
    </row>
    <row r="820" s="160" customFormat="1" ht="36" hidden="1" customHeight="1" spans="1:8">
      <c r="A820" s="321">
        <v>2120103</v>
      </c>
      <c r="B820" s="481" t="s">
        <v>119</v>
      </c>
      <c r="C820" s="345">
        <f>VLOOKUP(A820,'[3]02'!A:E,5,0)</f>
        <v>0</v>
      </c>
      <c r="D820" s="345"/>
      <c r="E820" s="480">
        <f t="shared" si="36"/>
        <v>0</v>
      </c>
      <c r="F820" s="476" t="str">
        <f t="shared" si="37"/>
        <v>否</v>
      </c>
      <c r="G820" s="295" t="str">
        <f t="shared" si="38"/>
        <v>项</v>
      </c>
      <c r="H820" s="296"/>
    </row>
    <row r="821" s="162" customFormat="1" ht="36" customHeight="1" spans="1:8">
      <c r="A821" s="321">
        <v>2120104</v>
      </c>
      <c r="B821" s="481" t="s">
        <v>686</v>
      </c>
      <c r="C821" s="345">
        <f>VLOOKUP(A821,'[3]02'!A:E,5,0)</f>
        <v>307</v>
      </c>
      <c r="D821" s="345">
        <f>VLOOKUP(A821,[4]Sheet1!$A:$D,4,0)</f>
        <v>345</v>
      </c>
      <c r="E821" s="480">
        <f t="shared" si="36"/>
        <v>0.124</v>
      </c>
      <c r="F821" s="476" t="str">
        <f t="shared" si="37"/>
        <v>是</v>
      </c>
      <c r="G821" s="295" t="str">
        <f t="shared" si="38"/>
        <v>项</v>
      </c>
      <c r="H821" s="296"/>
    </row>
    <row r="822" s="160" customFormat="1" ht="36" hidden="1" customHeight="1" spans="1:8">
      <c r="A822" s="321">
        <v>2120105</v>
      </c>
      <c r="B822" s="481" t="s">
        <v>687</v>
      </c>
      <c r="C822" s="345">
        <f>VLOOKUP(A822,'[3]02'!A:E,5,0)</f>
        <v>0</v>
      </c>
      <c r="D822" s="345"/>
      <c r="E822" s="480">
        <f t="shared" si="36"/>
        <v>0</v>
      </c>
      <c r="F822" s="476" t="str">
        <f t="shared" si="37"/>
        <v>否</v>
      </c>
      <c r="G822" s="295" t="str">
        <f t="shared" si="38"/>
        <v>项</v>
      </c>
      <c r="H822" s="296"/>
    </row>
    <row r="823" s="160" customFormat="1" ht="36" hidden="1" customHeight="1" spans="1:8">
      <c r="A823" s="321">
        <v>2120106</v>
      </c>
      <c r="B823" s="481" t="s">
        <v>688</v>
      </c>
      <c r="C823" s="345">
        <f>VLOOKUP(A823,'[3]02'!A:E,5,0)</f>
        <v>0</v>
      </c>
      <c r="D823" s="345"/>
      <c r="E823" s="480">
        <f t="shared" si="36"/>
        <v>0</v>
      </c>
      <c r="F823" s="476" t="str">
        <f t="shared" si="37"/>
        <v>否</v>
      </c>
      <c r="G823" s="295" t="str">
        <f t="shared" si="38"/>
        <v>项</v>
      </c>
      <c r="H823" s="296"/>
    </row>
    <row r="824" s="160" customFormat="1" ht="36" hidden="1" customHeight="1" spans="1:8">
      <c r="A824" s="321">
        <v>2120107</v>
      </c>
      <c r="B824" s="481" t="s">
        <v>689</v>
      </c>
      <c r="C824" s="345">
        <f>VLOOKUP(A824,'[3]02'!A:E,5,0)</f>
        <v>0</v>
      </c>
      <c r="D824" s="345"/>
      <c r="E824" s="480">
        <f t="shared" si="36"/>
        <v>0</v>
      </c>
      <c r="F824" s="476" t="str">
        <f t="shared" si="37"/>
        <v>否</v>
      </c>
      <c r="G824" s="295" t="str">
        <f t="shared" si="38"/>
        <v>项</v>
      </c>
      <c r="H824" s="296"/>
    </row>
    <row r="825" s="160" customFormat="1" ht="36" hidden="1" customHeight="1" spans="1:8">
      <c r="A825" s="321">
        <v>2120109</v>
      </c>
      <c r="B825" s="481" t="s">
        <v>690</v>
      </c>
      <c r="C825" s="345">
        <f>VLOOKUP(A825,'[3]02'!A:E,5,0)</f>
        <v>0</v>
      </c>
      <c r="D825" s="345"/>
      <c r="E825" s="480">
        <f t="shared" si="36"/>
        <v>0</v>
      </c>
      <c r="F825" s="476" t="str">
        <f t="shared" si="37"/>
        <v>否</v>
      </c>
      <c r="G825" s="295" t="str">
        <f t="shared" si="38"/>
        <v>项</v>
      </c>
      <c r="H825" s="296"/>
    </row>
    <row r="826" s="160" customFormat="1" ht="36" hidden="1" customHeight="1" spans="1:8">
      <c r="A826" s="321">
        <v>2120110</v>
      </c>
      <c r="B826" s="481" t="s">
        <v>691</v>
      </c>
      <c r="C826" s="345">
        <f>VLOOKUP(A826,'[3]02'!A:E,5,0)</f>
        <v>0</v>
      </c>
      <c r="D826" s="345"/>
      <c r="E826" s="480">
        <f t="shared" si="36"/>
        <v>0</v>
      </c>
      <c r="F826" s="476" t="str">
        <f t="shared" si="37"/>
        <v>否</v>
      </c>
      <c r="G826" s="295" t="str">
        <f t="shared" si="38"/>
        <v>项</v>
      </c>
      <c r="H826" s="296"/>
    </row>
    <row r="827" s="162" customFormat="1" ht="36" customHeight="1" spans="1:8">
      <c r="A827" s="321">
        <v>2120199</v>
      </c>
      <c r="B827" s="481" t="s">
        <v>692</v>
      </c>
      <c r="C827" s="345">
        <f>VLOOKUP(A827,'[3]02'!A:E,5,0)</f>
        <v>0</v>
      </c>
      <c r="D827" s="345">
        <f>VLOOKUP(A827,[4]Sheet1!$A:$D,4,0)</f>
        <v>600</v>
      </c>
      <c r="E827" s="480">
        <f t="shared" si="36"/>
        <v>0</v>
      </c>
      <c r="F827" s="476" t="str">
        <f t="shared" si="37"/>
        <v>是</v>
      </c>
      <c r="G827" s="295" t="str">
        <f t="shared" si="38"/>
        <v>项</v>
      </c>
      <c r="H827" s="296"/>
    </row>
    <row r="828" s="295" customFormat="1" ht="36" customHeight="1" spans="1:8">
      <c r="A828" s="321">
        <v>21202</v>
      </c>
      <c r="B828" s="478" t="s">
        <v>693</v>
      </c>
      <c r="C828" s="479">
        <f>C829</f>
        <v>83</v>
      </c>
      <c r="D828" s="479">
        <f>D829</f>
        <v>97</v>
      </c>
      <c r="E828" s="480">
        <f t="shared" si="36"/>
        <v>0.169</v>
      </c>
      <c r="F828" s="476" t="str">
        <f t="shared" si="37"/>
        <v>是</v>
      </c>
      <c r="G828" s="295" t="str">
        <f t="shared" si="38"/>
        <v>款</v>
      </c>
      <c r="H828" s="296"/>
    </row>
    <row r="829" s="162" customFormat="1" ht="36" customHeight="1" spans="1:8">
      <c r="A829" s="477">
        <v>2120201</v>
      </c>
      <c r="B829" s="489" t="s">
        <v>693</v>
      </c>
      <c r="C829" s="345">
        <f>VLOOKUP(A829,'[3]02'!A:E,5,0)</f>
        <v>83</v>
      </c>
      <c r="D829" s="345">
        <f>VLOOKUP(A829,[4]Sheet1!$A:$D,4,0)</f>
        <v>97</v>
      </c>
      <c r="E829" s="480">
        <f t="shared" si="36"/>
        <v>0.169</v>
      </c>
      <c r="F829" s="476" t="str">
        <f t="shared" si="37"/>
        <v>是</v>
      </c>
      <c r="G829" s="295" t="str">
        <f t="shared" si="38"/>
        <v>项</v>
      </c>
      <c r="H829" s="296"/>
    </row>
    <row r="830" s="295" customFormat="1" ht="36" customHeight="1" spans="1:8">
      <c r="A830" s="321">
        <v>21203</v>
      </c>
      <c r="B830" s="478" t="s">
        <v>694</v>
      </c>
      <c r="C830" s="479">
        <f>SUM(C831:C832)</f>
        <v>125</v>
      </c>
      <c r="D830" s="479">
        <f>SUM(D831:D832)</f>
        <v>75</v>
      </c>
      <c r="E830" s="480">
        <f t="shared" si="36"/>
        <v>-0.4</v>
      </c>
      <c r="F830" s="476" t="str">
        <f t="shared" si="37"/>
        <v>是</v>
      </c>
      <c r="G830" s="295" t="str">
        <f t="shared" si="38"/>
        <v>款</v>
      </c>
      <c r="H830" s="296"/>
    </row>
    <row r="831" s="162" customFormat="1" ht="36" customHeight="1" spans="1:8">
      <c r="A831" s="321">
        <v>2120303</v>
      </c>
      <c r="B831" s="481" t="s">
        <v>695</v>
      </c>
      <c r="C831" s="345">
        <f>VLOOKUP(A831,'[3]02'!A:E,5,0)</f>
        <v>29</v>
      </c>
      <c r="D831" s="345">
        <f>VLOOKUP(A831,[4]Sheet1!$A:$D,4,0)</f>
        <v>75</v>
      </c>
      <c r="E831" s="480">
        <f t="shared" si="36"/>
        <v>1.586</v>
      </c>
      <c r="F831" s="476" t="str">
        <f t="shared" si="37"/>
        <v>是</v>
      </c>
      <c r="G831" s="295" t="str">
        <f t="shared" si="38"/>
        <v>项</v>
      </c>
      <c r="H831" s="296"/>
    </row>
    <row r="832" s="162" customFormat="1" ht="36" customHeight="1" spans="1:8">
      <c r="A832" s="321">
        <v>2120399</v>
      </c>
      <c r="B832" s="481" t="s">
        <v>696</v>
      </c>
      <c r="C832" s="345">
        <f>VLOOKUP(A832,'[3]02'!A:E,5,0)</f>
        <v>96</v>
      </c>
      <c r="D832" s="345"/>
      <c r="E832" s="480">
        <f t="shared" si="36"/>
        <v>-1</v>
      </c>
      <c r="F832" s="476" t="str">
        <f t="shared" si="37"/>
        <v>是</v>
      </c>
      <c r="G832" s="295" t="str">
        <f t="shared" si="38"/>
        <v>项</v>
      </c>
      <c r="H832" s="296"/>
    </row>
    <row r="833" s="295" customFormat="1" ht="36" customHeight="1" spans="1:8">
      <c r="A833" s="321">
        <v>21205</v>
      </c>
      <c r="B833" s="478" t="s">
        <v>697</v>
      </c>
      <c r="C833" s="479">
        <f t="shared" ref="C833:C837" si="39">C834</f>
        <v>1554</v>
      </c>
      <c r="D833" s="479">
        <f t="shared" ref="D833:D837" si="40">D834</f>
        <v>1372</v>
      </c>
      <c r="E833" s="480">
        <f t="shared" si="36"/>
        <v>-0.117</v>
      </c>
      <c r="F833" s="476" t="str">
        <f t="shared" si="37"/>
        <v>是</v>
      </c>
      <c r="G833" s="295" t="str">
        <f t="shared" si="38"/>
        <v>款</v>
      </c>
      <c r="H833" s="296"/>
    </row>
    <row r="834" s="162" customFormat="1" ht="36" customHeight="1" spans="1:8">
      <c r="A834" s="477">
        <v>2120501</v>
      </c>
      <c r="B834" s="489" t="s">
        <v>697</v>
      </c>
      <c r="C834" s="345">
        <f>VLOOKUP(A834,'[3]02'!A:E,5,0)</f>
        <v>1554</v>
      </c>
      <c r="D834" s="345">
        <f>VLOOKUP(A834,[4]Sheet1!$A:$D,4,0)</f>
        <v>1372</v>
      </c>
      <c r="E834" s="480">
        <f t="shared" si="36"/>
        <v>-0.117</v>
      </c>
      <c r="F834" s="476" t="str">
        <f t="shared" si="37"/>
        <v>是</v>
      </c>
      <c r="G834" s="295" t="str">
        <f t="shared" si="38"/>
        <v>项</v>
      </c>
      <c r="H834" s="296"/>
    </row>
    <row r="835" s="296" customFormat="1" ht="36" hidden="1" customHeight="1" spans="1:7">
      <c r="A835" s="321">
        <v>21206</v>
      </c>
      <c r="B835" s="478" t="s">
        <v>698</v>
      </c>
      <c r="C835" s="479">
        <f t="shared" si="39"/>
        <v>0</v>
      </c>
      <c r="D835" s="479">
        <f t="shared" si="40"/>
        <v>0</v>
      </c>
      <c r="E835" s="480">
        <f t="shared" si="36"/>
        <v>0</v>
      </c>
      <c r="F835" s="476" t="str">
        <f t="shared" si="37"/>
        <v>否</v>
      </c>
      <c r="G835" s="295" t="str">
        <f t="shared" si="38"/>
        <v>款</v>
      </c>
    </row>
    <row r="836" s="160" customFormat="1" ht="36" hidden="1" customHeight="1" spans="1:8">
      <c r="A836" s="477">
        <v>2120601</v>
      </c>
      <c r="B836" s="489" t="s">
        <v>698</v>
      </c>
      <c r="C836" s="345">
        <f>VLOOKUP(A836,'[3]02'!A:E,5,0)</f>
        <v>0</v>
      </c>
      <c r="D836" s="345"/>
      <c r="E836" s="480">
        <f t="shared" ref="E836:E899" si="41">IF(C836&lt;0,"",IFERROR(D836/C836-1,0))</f>
        <v>0</v>
      </c>
      <c r="F836" s="476" t="str">
        <f t="shared" ref="F836:F899" si="42">IF(LEN(A836)=3,"是",IF(B836&lt;&gt;"",IF(SUM(C836:D836)&lt;&gt;0,"是","否"),"是"))</f>
        <v>否</v>
      </c>
      <c r="G836" s="295" t="str">
        <f t="shared" ref="G836:G899" si="43">IF(LEN(A836)=3,"类",IF(LEN(A836)=5,"款","项"))</f>
        <v>项</v>
      </c>
      <c r="H836" s="296"/>
    </row>
    <row r="837" s="295" customFormat="1" ht="36" customHeight="1" spans="1:8">
      <c r="A837" s="321">
        <v>21299</v>
      </c>
      <c r="B837" s="478" t="s">
        <v>699</v>
      </c>
      <c r="C837" s="479">
        <f t="shared" si="39"/>
        <v>3932</v>
      </c>
      <c r="D837" s="479">
        <f t="shared" si="40"/>
        <v>3340</v>
      </c>
      <c r="E837" s="480">
        <f t="shared" si="41"/>
        <v>-0.151</v>
      </c>
      <c r="F837" s="476" t="str">
        <f t="shared" si="42"/>
        <v>是</v>
      </c>
      <c r="G837" s="295" t="str">
        <f t="shared" si="43"/>
        <v>款</v>
      </c>
      <c r="H837" s="296"/>
    </row>
    <row r="838" s="162" customFormat="1" ht="36" customHeight="1" spans="1:8">
      <c r="A838" s="477">
        <v>2129999</v>
      </c>
      <c r="B838" s="489" t="s">
        <v>699</v>
      </c>
      <c r="C838" s="345">
        <f>VLOOKUP(A838,'[3]02'!A:E,5,0)</f>
        <v>3932</v>
      </c>
      <c r="D838" s="345">
        <f>VLOOKUP(A838,[4]Sheet1!$A:$D,4,0)</f>
        <v>3340</v>
      </c>
      <c r="E838" s="480">
        <f t="shared" si="41"/>
        <v>-0.151</v>
      </c>
      <c r="F838" s="476" t="str">
        <f t="shared" si="42"/>
        <v>是</v>
      </c>
      <c r="G838" s="295" t="str">
        <f t="shared" si="43"/>
        <v>项</v>
      </c>
      <c r="H838" s="296"/>
    </row>
    <row r="839" s="295" customFormat="1" ht="36" customHeight="1" spans="1:8">
      <c r="A839" s="487">
        <v>213</v>
      </c>
      <c r="B839" s="473" t="s">
        <v>72</v>
      </c>
      <c r="C839" s="474">
        <f>SUM(C840,C866,C889,C917,C928,C935,C941,C944,)</f>
        <v>38314</v>
      </c>
      <c r="D839" s="474">
        <f>SUM(D840,D866,D889,D917,D928,D935,D941,D944,)</f>
        <v>27140</v>
      </c>
      <c r="E839" s="475">
        <f t="shared" si="41"/>
        <v>-0.292</v>
      </c>
      <c r="F839" s="476" t="str">
        <f t="shared" si="42"/>
        <v>是</v>
      </c>
      <c r="G839" s="295" t="str">
        <f t="shared" si="43"/>
        <v>类</v>
      </c>
      <c r="H839" s="296"/>
    </row>
    <row r="840" s="295" customFormat="1" ht="36" customHeight="1" spans="1:8">
      <c r="A840" s="321">
        <v>21301</v>
      </c>
      <c r="B840" s="478" t="s">
        <v>700</v>
      </c>
      <c r="C840" s="479">
        <f>SUM(C841:C865)</f>
        <v>12759</v>
      </c>
      <c r="D840" s="479">
        <f>SUM(D841:D865)</f>
        <v>10508</v>
      </c>
      <c r="E840" s="480">
        <f t="shared" si="41"/>
        <v>-0.176</v>
      </c>
      <c r="F840" s="476" t="str">
        <f t="shared" si="42"/>
        <v>是</v>
      </c>
      <c r="G840" s="295" t="str">
        <f t="shared" si="43"/>
        <v>款</v>
      </c>
      <c r="H840" s="296"/>
    </row>
    <row r="841" s="162" customFormat="1" ht="36" customHeight="1" spans="1:8">
      <c r="A841" s="321">
        <v>2130101</v>
      </c>
      <c r="B841" s="481" t="s">
        <v>117</v>
      </c>
      <c r="C841" s="345">
        <f>VLOOKUP(A841,'[3]02'!A:E,5,0)</f>
        <v>12</v>
      </c>
      <c r="D841" s="345"/>
      <c r="E841" s="480">
        <f t="shared" si="41"/>
        <v>-1</v>
      </c>
      <c r="F841" s="476" t="str">
        <f t="shared" si="42"/>
        <v>是</v>
      </c>
      <c r="G841" s="295" t="str">
        <f t="shared" si="43"/>
        <v>项</v>
      </c>
      <c r="H841" s="296"/>
    </row>
    <row r="842" s="160" customFormat="1" ht="36" hidden="1" customHeight="1" spans="1:8">
      <c r="A842" s="321">
        <v>2130102</v>
      </c>
      <c r="B842" s="481" t="s">
        <v>118</v>
      </c>
      <c r="C842" s="345">
        <f>VLOOKUP(A842,'[3]02'!A:E,5,0)</f>
        <v>0</v>
      </c>
      <c r="D842" s="345"/>
      <c r="E842" s="480">
        <f t="shared" si="41"/>
        <v>0</v>
      </c>
      <c r="F842" s="476" t="str">
        <f t="shared" si="42"/>
        <v>否</v>
      </c>
      <c r="G842" s="295" t="str">
        <f t="shared" si="43"/>
        <v>项</v>
      </c>
      <c r="H842" s="296"/>
    </row>
    <row r="843" s="160" customFormat="1" ht="36" hidden="1" customHeight="1" spans="1:8">
      <c r="A843" s="321">
        <v>2130103</v>
      </c>
      <c r="B843" s="481" t="s">
        <v>119</v>
      </c>
      <c r="C843" s="345">
        <f>VLOOKUP(A843,'[3]02'!A:E,5,0)</f>
        <v>0</v>
      </c>
      <c r="D843" s="345"/>
      <c r="E843" s="480">
        <f t="shared" si="41"/>
        <v>0</v>
      </c>
      <c r="F843" s="476" t="str">
        <f t="shared" si="42"/>
        <v>否</v>
      </c>
      <c r="G843" s="295" t="str">
        <f t="shared" si="43"/>
        <v>项</v>
      </c>
      <c r="H843" s="296"/>
    </row>
    <row r="844" s="162" customFormat="1" ht="36" customHeight="1" spans="1:8">
      <c r="A844" s="321">
        <v>2130104</v>
      </c>
      <c r="B844" s="481" t="s">
        <v>126</v>
      </c>
      <c r="C844" s="345">
        <f>VLOOKUP(A844,'[3]02'!A:E,5,0)</f>
        <v>4977</v>
      </c>
      <c r="D844" s="345">
        <f>VLOOKUP(A844,[4]Sheet1!$A:$D,4,0)</f>
        <v>5652</v>
      </c>
      <c r="E844" s="480">
        <f t="shared" si="41"/>
        <v>0.136</v>
      </c>
      <c r="F844" s="476" t="str">
        <f t="shared" si="42"/>
        <v>是</v>
      </c>
      <c r="G844" s="295" t="str">
        <f t="shared" si="43"/>
        <v>项</v>
      </c>
      <c r="H844" s="296"/>
    </row>
    <row r="845" s="160" customFormat="1" ht="36" hidden="1" customHeight="1" spans="1:8">
      <c r="A845" s="321">
        <v>2130105</v>
      </c>
      <c r="B845" s="481" t="s">
        <v>701</v>
      </c>
      <c r="C845" s="345">
        <f>VLOOKUP(A845,'[3]02'!A:E,5,0)</f>
        <v>0</v>
      </c>
      <c r="D845" s="345"/>
      <c r="E845" s="480">
        <f t="shared" si="41"/>
        <v>0</v>
      </c>
      <c r="F845" s="476" t="str">
        <f t="shared" si="42"/>
        <v>否</v>
      </c>
      <c r="G845" s="295" t="str">
        <f t="shared" si="43"/>
        <v>项</v>
      </c>
      <c r="H845" s="296"/>
    </row>
    <row r="846" s="162" customFormat="1" ht="36" customHeight="1" spans="1:8">
      <c r="A846" s="321">
        <v>2130106</v>
      </c>
      <c r="B846" s="481" t="s">
        <v>702</v>
      </c>
      <c r="C846" s="345">
        <f>VLOOKUP(A846,'[3]02'!A:E,5,0)</f>
        <v>703</v>
      </c>
      <c r="D846" s="345">
        <f>VLOOKUP(A846,[4]Sheet1!$A:$D,4,0)</f>
        <v>2062</v>
      </c>
      <c r="E846" s="480">
        <f t="shared" si="41"/>
        <v>1.933</v>
      </c>
      <c r="F846" s="476" t="str">
        <f t="shared" si="42"/>
        <v>是</v>
      </c>
      <c r="G846" s="295" t="str">
        <f t="shared" si="43"/>
        <v>项</v>
      </c>
      <c r="H846" s="296"/>
    </row>
    <row r="847" s="162" customFormat="1" ht="36" customHeight="1" spans="1:8">
      <c r="A847" s="321">
        <v>2130108</v>
      </c>
      <c r="B847" s="481" t="s">
        <v>703</v>
      </c>
      <c r="C847" s="345">
        <f>VLOOKUP(A847,'[3]02'!A:E,5,0)</f>
        <v>-71</v>
      </c>
      <c r="D847" s="345">
        <f>VLOOKUP(A847,[4]Sheet1!$A:$D,4,0)</f>
        <v>145</v>
      </c>
      <c r="E847" s="480" t="str">
        <f t="shared" si="41"/>
        <v/>
      </c>
      <c r="F847" s="476" t="str">
        <f t="shared" si="42"/>
        <v>是</v>
      </c>
      <c r="G847" s="295" t="str">
        <f t="shared" si="43"/>
        <v>项</v>
      </c>
      <c r="H847" s="296"/>
    </row>
    <row r="848" s="162" customFormat="1" ht="36" customHeight="1" spans="1:8">
      <c r="A848" s="321">
        <v>2130109</v>
      </c>
      <c r="B848" s="481" t="s">
        <v>704</v>
      </c>
      <c r="C848" s="345">
        <f>VLOOKUP(A848,'[3]02'!A:E,5,0)</f>
        <v>-7</v>
      </c>
      <c r="D848" s="345">
        <f>VLOOKUP(A848,[4]Sheet1!$A:$D,4,0)</f>
        <v>5</v>
      </c>
      <c r="E848" s="480" t="str">
        <f t="shared" si="41"/>
        <v/>
      </c>
      <c r="F848" s="476" t="str">
        <f t="shared" si="42"/>
        <v>是</v>
      </c>
      <c r="G848" s="295" t="str">
        <f t="shared" si="43"/>
        <v>项</v>
      </c>
      <c r="H848" s="296"/>
    </row>
    <row r="849" s="162" customFormat="1" ht="36" customHeight="1" spans="1:8">
      <c r="A849" s="321">
        <v>2130110</v>
      </c>
      <c r="B849" s="481" t="s">
        <v>705</v>
      </c>
      <c r="C849" s="345">
        <f>VLOOKUP(A849,'[3]02'!A:E,5,0)</f>
        <v>0</v>
      </c>
      <c r="D849" s="345">
        <f>VLOOKUP(A849,[4]Sheet1!$A:$D,4,0)</f>
        <v>5</v>
      </c>
      <c r="E849" s="480">
        <f t="shared" si="41"/>
        <v>0</v>
      </c>
      <c r="F849" s="476" t="str">
        <f t="shared" si="42"/>
        <v>是</v>
      </c>
      <c r="G849" s="295" t="str">
        <f t="shared" si="43"/>
        <v>项</v>
      </c>
      <c r="H849" s="296"/>
    </row>
    <row r="850" s="162" customFormat="1" ht="36" customHeight="1" spans="1:8">
      <c r="A850" s="321">
        <v>2130111</v>
      </c>
      <c r="B850" s="481" t="s">
        <v>706</v>
      </c>
      <c r="C850" s="345">
        <f>VLOOKUP(A850,'[3]02'!A:E,5,0)</f>
        <v>3</v>
      </c>
      <c r="D850" s="345">
        <f>VLOOKUP(A850,[4]Sheet1!$A:$D,4,0)</f>
        <v>2</v>
      </c>
      <c r="E850" s="480">
        <f t="shared" si="41"/>
        <v>-0.333</v>
      </c>
      <c r="F850" s="476" t="str">
        <f t="shared" si="42"/>
        <v>是</v>
      </c>
      <c r="G850" s="295" t="str">
        <f t="shared" si="43"/>
        <v>项</v>
      </c>
      <c r="H850" s="296"/>
    </row>
    <row r="851" s="160" customFormat="1" ht="36" hidden="1" customHeight="1" spans="1:8">
      <c r="A851" s="321">
        <v>2130112</v>
      </c>
      <c r="B851" s="481" t="s">
        <v>707</v>
      </c>
      <c r="C851" s="345">
        <f>VLOOKUP(A851,'[3]02'!A:E,5,0)</f>
        <v>0</v>
      </c>
      <c r="D851" s="345"/>
      <c r="E851" s="480">
        <f t="shared" si="41"/>
        <v>0</v>
      </c>
      <c r="F851" s="476" t="str">
        <f t="shared" si="42"/>
        <v>否</v>
      </c>
      <c r="G851" s="295" t="str">
        <f t="shared" si="43"/>
        <v>项</v>
      </c>
      <c r="H851" s="296"/>
    </row>
    <row r="852" s="160" customFormat="1" ht="36" hidden="1" customHeight="1" spans="1:8">
      <c r="A852" s="321">
        <v>2130114</v>
      </c>
      <c r="B852" s="481" t="s">
        <v>708</v>
      </c>
      <c r="C852" s="345">
        <f>VLOOKUP(A852,'[3]02'!A:E,5,0)</f>
        <v>0</v>
      </c>
      <c r="D852" s="345"/>
      <c r="E852" s="480">
        <f t="shared" si="41"/>
        <v>0</v>
      </c>
      <c r="F852" s="476" t="str">
        <f t="shared" si="42"/>
        <v>否</v>
      </c>
      <c r="G852" s="295" t="str">
        <f t="shared" si="43"/>
        <v>项</v>
      </c>
      <c r="H852" s="296"/>
    </row>
    <row r="853" s="162" customFormat="1" ht="36" customHeight="1" spans="1:8">
      <c r="A853" s="321">
        <v>2130119</v>
      </c>
      <c r="B853" s="481" t="s">
        <v>709</v>
      </c>
      <c r="C853" s="345">
        <f>VLOOKUP(A853,'[3]02'!A:E,5,0)</f>
        <v>18</v>
      </c>
      <c r="D853" s="345"/>
      <c r="E853" s="480">
        <f t="shared" si="41"/>
        <v>-1</v>
      </c>
      <c r="F853" s="476" t="str">
        <f t="shared" si="42"/>
        <v>是</v>
      </c>
      <c r="G853" s="295" t="str">
        <f t="shared" si="43"/>
        <v>项</v>
      </c>
      <c r="H853" s="296"/>
    </row>
    <row r="854" s="162" customFormat="1" ht="36" customHeight="1" spans="1:8">
      <c r="A854" s="321">
        <v>2130120</v>
      </c>
      <c r="B854" s="481" t="s">
        <v>710</v>
      </c>
      <c r="C854" s="345">
        <f>VLOOKUP(A854,'[3]02'!A:E,5,0)</f>
        <v>5493</v>
      </c>
      <c r="D854" s="345">
        <f>VLOOKUP(A854,[4]Sheet1!$A:$D,4,0)</f>
        <v>0</v>
      </c>
      <c r="E854" s="480">
        <f t="shared" si="41"/>
        <v>-1</v>
      </c>
      <c r="F854" s="476" t="str">
        <f t="shared" si="42"/>
        <v>是</v>
      </c>
      <c r="G854" s="295" t="str">
        <f t="shared" si="43"/>
        <v>项</v>
      </c>
      <c r="H854" s="296"/>
    </row>
    <row r="855" s="160" customFormat="1" ht="36" hidden="1" customHeight="1" spans="1:8">
      <c r="A855" s="321">
        <v>2130121</v>
      </c>
      <c r="B855" s="481" t="s">
        <v>711</v>
      </c>
      <c r="C855" s="345">
        <f>VLOOKUP(A855,'[3]02'!A:E,5,0)</f>
        <v>0</v>
      </c>
      <c r="D855" s="345"/>
      <c r="E855" s="480">
        <f t="shared" si="41"/>
        <v>0</v>
      </c>
      <c r="F855" s="476" t="str">
        <f t="shared" si="42"/>
        <v>否</v>
      </c>
      <c r="G855" s="295" t="str">
        <f t="shared" si="43"/>
        <v>项</v>
      </c>
      <c r="H855" s="296"/>
    </row>
    <row r="856" s="162" customFormat="1" ht="36" customHeight="1" spans="1:8">
      <c r="A856" s="321">
        <v>2130122</v>
      </c>
      <c r="B856" s="481" t="s">
        <v>712</v>
      </c>
      <c r="C856" s="345">
        <f>VLOOKUP(A856,'[3]02'!A:E,5,0)</f>
        <v>492</v>
      </c>
      <c r="D856" s="345">
        <f>VLOOKUP(A856,[4]Sheet1!$A:$D,4,0)</f>
        <v>1169</v>
      </c>
      <c r="E856" s="480">
        <f t="shared" si="41"/>
        <v>1.376</v>
      </c>
      <c r="F856" s="476" t="str">
        <f t="shared" si="42"/>
        <v>是</v>
      </c>
      <c r="G856" s="295" t="str">
        <f t="shared" si="43"/>
        <v>项</v>
      </c>
      <c r="H856" s="296"/>
    </row>
    <row r="857" s="160" customFormat="1" ht="36" hidden="1" customHeight="1" spans="1:8">
      <c r="A857" s="321">
        <v>2130124</v>
      </c>
      <c r="B857" s="481" t="s">
        <v>713</v>
      </c>
      <c r="C857" s="345">
        <f>VLOOKUP(A857,'[3]02'!A:E,5,0)</f>
        <v>0</v>
      </c>
      <c r="D857" s="345"/>
      <c r="E857" s="480">
        <f t="shared" si="41"/>
        <v>0</v>
      </c>
      <c r="F857" s="476" t="str">
        <f t="shared" si="42"/>
        <v>否</v>
      </c>
      <c r="G857" s="295" t="str">
        <f t="shared" si="43"/>
        <v>项</v>
      </c>
      <c r="H857" s="296"/>
    </row>
    <row r="858" s="160" customFormat="1" ht="36" hidden="1" customHeight="1" spans="1:8">
      <c r="A858" s="321">
        <v>2130125</v>
      </c>
      <c r="B858" s="481" t="s">
        <v>714</v>
      </c>
      <c r="C858" s="345">
        <f>VLOOKUP(A858,'[3]02'!A:E,5,0)</f>
        <v>0</v>
      </c>
      <c r="D858" s="345"/>
      <c r="E858" s="480">
        <f t="shared" si="41"/>
        <v>0</v>
      </c>
      <c r="F858" s="476" t="str">
        <f t="shared" si="42"/>
        <v>否</v>
      </c>
      <c r="G858" s="295" t="str">
        <f t="shared" si="43"/>
        <v>项</v>
      </c>
      <c r="H858" s="296"/>
    </row>
    <row r="859" s="162" customFormat="1" ht="36" customHeight="1" spans="1:8">
      <c r="A859" s="321">
        <v>2130126</v>
      </c>
      <c r="B859" s="481" t="s">
        <v>715</v>
      </c>
      <c r="C859" s="345">
        <f>VLOOKUP(A859,'[3]02'!A:E,5,0)</f>
        <v>944</v>
      </c>
      <c r="D859" s="345">
        <f>VLOOKUP(A859,[4]Sheet1!$A:$D,4,0)</f>
        <v>469</v>
      </c>
      <c r="E859" s="480">
        <f t="shared" si="41"/>
        <v>-0.503</v>
      </c>
      <c r="F859" s="476" t="str">
        <f t="shared" si="42"/>
        <v>是</v>
      </c>
      <c r="G859" s="295" t="str">
        <f t="shared" si="43"/>
        <v>项</v>
      </c>
      <c r="H859" s="296"/>
    </row>
    <row r="860" s="162" customFormat="1" ht="36" customHeight="1" spans="1:8">
      <c r="A860" s="321">
        <v>2130135</v>
      </c>
      <c r="B860" s="481" t="s">
        <v>716</v>
      </c>
      <c r="C860" s="345">
        <f>VLOOKUP(A860,'[3]02'!A:E,5,0)</f>
        <v>-497</v>
      </c>
      <c r="D860" s="345"/>
      <c r="E860" s="480" t="str">
        <f t="shared" si="41"/>
        <v/>
      </c>
      <c r="F860" s="476" t="str">
        <f t="shared" si="42"/>
        <v>是</v>
      </c>
      <c r="G860" s="295" t="str">
        <f t="shared" si="43"/>
        <v>项</v>
      </c>
      <c r="H860" s="296"/>
    </row>
    <row r="861" s="160" customFormat="1" ht="36" hidden="1" customHeight="1" spans="1:8">
      <c r="A861" s="321">
        <v>2130142</v>
      </c>
      <c r="B861" s="481" t="s">
        <v>717</v>
      </c>
      <c r="C861" s="345">
        <f>VLOOKUP(A861,'[3]02'!A:E,5,0)</f>
        <v>0</v>
      </c>
      <c r="D861" s="345"/>
      <c r="E861" s="480">
        <f t="shared" si="41"/>
        <v>0</v>
      </c>
      <c r="F861" s="476" t="str">
        <f t="shared" si="42"/>
        <v>否</v>
      </c>
      <c r="G861" s="295" t="str">
        <f t="shared" si="43"/>
        <v>项</v>
      </c>
      <c r="H861" s="296"/>
    </row>
    <row r="862" s="162" customFormat="1" ht="36" customHeight="1" spans="1:8">
      <c r="A862" s="321">
        <v>2130148</v>
      </c>
      <c r="B862" s="481" t="s">
        <v>718</v>
      </c>
      <c r="C862" s="345">
        <f>VLOOKUP(A862,'[3]02'!A:E,5,0)</f>
        <v>-8</v>
      </c>
      <c r="D862" s="345"/>
      <c r="E862" s="480" t="str">
        <f t="shared" si="41"/>
        <v/>
      </c>
      <c r="F862" s="476" t="str">
        <f t="shared" si="42"/>
        <v>是</v>
      </c>
      <c r="G862" s="295" t="str">
        <f t="shared" si="43"/>
        <v>项</v>
      </c>
      <c r="H862" s="296"/>
    </row>
    <row r="863" s="160" customFormat="1" ht="36" hidden="1" customHeight="1" spans="1:8">
      <c r="A863" s="321">
        <v>2130152</v>
      </c>
      <c r="B863" s="481" t="s">
        <v>719</v>
      </c>
      <c r="C863" s="345">
        <f>VLOOKUP(A863,'[3]02'!A:E,5,0)</f>
        <v>0</v>
      </c>
      <c r="D863" s="345"/>
      <c r="E863" s="480">
        <f t="shared" si="41"/>
        <v>0</v>
      </c>
      <c r="F863" s="476" t="str">
        <f t="shared" si="42"/>
        <v>否</v>
      </c>
      <c r="G863" s="295" t="str">
        <f t="shared" si="43"/>
        <v>项</v>
      </c>
      <c r="H863" s="296"/>
    </row>
    <row r="864" s="162" customFormat="1" ht="36" customHeight="1" spans="1:8">
      <c r="A864" s="321">
        <v>2130153</v>
      </c>
      <c r="B864" s="481" t="s">
        <v>720</v>
      </c>
      <c r="C864" s="345">
        <f>VLOOKUP(A864,'[3]02'!A:E,5,0)</f>
        <v>134</v>
      </c>
      <c r="D864" s="345">
        <f>VLOOKUP(A864,[4]Sheet1!$A:$D,4,0)</f>
        <v>7</v>
      </c>
      <c r="E864" s="480">
        <f t="shared" si="41"/>
        <v>-0.948</v>
      </c>
      <c r="F864" s="476" t="str">
        <f t="shared" si="42"/>
        <v>是</v>
      </c>
      <c r="G864" s="295" t="str">
        <f t="shared" si="43"/>
        <v>项</v>
      </c>
      <c r="H864" s="296"/>
    </row>
    <row r="865" s="162" customFormat="1" ht="36" customHeight="1" spans="1:8">
      <c r="A865" s="321">
        <v>2130199</v>
      </c>
      <c r="B865" s="481" t="s">
        <v>721</v>
      </c>
      <c r="C865" s="345">
        <f>VLOOKUP(A865,'[3]02'!A:E,5,0)</f>
        <v>566</v>
      </c>
      <c r="D865" s="345">
        <f>VLOOKUP(A865,[4]Sheet1!$A:$D,4,0)</f>
        <v>992</v>
      </c>
      <c r="E865" s="480">
        <f t="shared" si="41"/>
        <v>0.753</v>
      </c>
      <c r="F865" s="476" t="str">
        <f t="shared" si="42"/>
        <v>是</v>
      </c>
      <c r="G865" s="295" t="str">
        <f t="shared" si="43"/>
        <v>项</v>
      </c>
      <c r="H865" s="296"/>
    </row>
    <row r="866" s="295" customFormat="1" ht="36" customHeight="1" spans="1:8">
      <c r="A866" s="321">
        <v>21302</v>
      </c>
      <c r="B866" s="478" t="s">
        <v>722</v>
      </c>
      <c r="C866" s="479">
        <f>SUM(C867:C888)</f>
        <v>2886</v>
      </c>
      <c r="D866" s="479">
        <f>SUM(D867:D888)</f>
        <v>3661</v>
      </c>
      <c r="E866" s="480">
        <f t="shared" si="41"/>
        <v>0.269</v>
      </c>
      <c r="F866" s="476" t="str">
        <f t="shared" si="42"/>
        <v>是</v>
      </c>
      <c r="G866" s="295" t="str">
        <f t="shared" si="43"/>
        <v>款</v>
      </c>
      <c r="H866" s="296"/>
    </row>
    <row r="867" s="160" customFormat="1" ht="36" hidden="1" customHeight="1" spans="1:8">
      <c r="A867" s="321">
        <v>2130201</v>
      </c>
      <c r="B867" s="481" t="s">
        <v>117</v>
      </c>
      <c r="C867" s="345">
        <f>VLOOKUP(A867,'[3]02'!A:E,5,0)</f>
        <v>0</v>
      </c>
      <c r="D867" s="345"/>
      <c r="E867" s="480">
        <f t="shared" si="41"/>
        <v>0</v>
      </c>
      <c r="F867" s="476" t="str">
        <f t="shared" si="42"/>
        <v>否</v>
      </c>
      <c r="G867" s="295" t="str">
        <f t="shared" si="43"/>
        <v>项</v>
      </c>
      <c r="H867" s="296"/>
    </row>
    <row r="868" s="160" customFormat="1" ht="36" hidden="1" customHeight="1" spans="1:8">
      <c r="A868" s="321">
        <v>2130202</v>
      </c>
      <c r="B868" s="481" t="s">
        <v>118</v>
      </c>
      <c r="C868" s="345">
        <f>VLOOKUP(A868,'[3]02'!A:E,5,0)</f>
        <v>0</v>
      </c>
      <c r="D868" s="345"/>
      <c r="E868" s="480">
        <f t="shared" si="41"/>
        <v>0</v>
      </c>
      <c r="F868" s="476" t="str">
        <f t="shared" si="42"/>
        <v>否</v>
      </c>
      <c r="G868" s="295" t="str">
        <f t="shared" si="43"/>
        <v>项</v>
      </c>
      <c r="H868" s="296"/>
    </row>
    <row r="869" s="160" customFormat="1" ht="36" hidden="1" customHeight="1" spans="1:8">
      <c r="A869" s="321">
        <v>2130203</v>
      </c>
      <c r="B869" s="481" t="s">
        <v>119</v>
      </c>
      <c r="C869" s="345">
        <f>VLOOKUP(A869,'[3]02'!A:E,5,0)</f>
        <v>0</v>
      </c>
      <c r="D869" s="345"/>
      <c r="E869" s="480">
        <f t="shared" si="41"/>
        <v>0</v>
      </c>
      <c r="F869" s="476" t="str">
        <f t="shared" si="42"/>
        <v>否</v>
      </c>
      <c r="G869" s="295" t="str">
        <f t="shared" si="43"/>
        <v>项</v>
      </c>
      <c r="H869" s="296"/>
    </row>
    <row r="870" s="162" customFormat="1" ht="36" customHeight="1" spans="1:8">
      <c r="A870" s="321">
        <v>2130204</v>
      </c>
      <c r="B870" s="481" t="s">
        <v>723</v>
      </c>
      <c r="C870" s="345">
        <f>VLOOKUP(A870,'[3]02'!A:E,5,0)</f>
        <v>1825</v>
      </c>
      <c r="D870" s="345">
        <f>VLOOKUP(A870,[4]Sheet1!$A:$D,4,0)</f>
        <v>1059</v>
      </c>
      <c r="E870" s="480">
        <f t="shared" si="41"/>
        <v>-0.42</v>
      </c>
      <c r="F870" s="476" t="str">
        <f t="shared" si="42"/>
        <v>是</v>
      </c>
      <c r="G870" s="295" t="str">
        <f t="shared" si="43"/>
        <v>项</v>
      </c>
      <c r="H870" s="296"/>
    </row>
    <row r="871" s="162" customFormat="1" ht="36" customHeight="1" spans="1:8">
      <c r="A871" s="321">
        <v>2130205</v>
      </c>
      <c r="B871" s="481" t="s">
        <v>724</v>
      </c>
      <c r="C871" s="345">
        <f>VLOOKUP(A871,'[3]02'!A:E,5,0)</f>
        <v>-162</v>
      </c>
      <c r="D871" s="345"/>
      <c r="E871" s="480" t="str">
        <f t="shared" si="41"/>
        <v/>
      </c>
      <c r="F871" s="476" t="str">
        <f t="shared" si="42"/>
        <v>是</v>
      </c>
      <c r="G871" s="295" t="str">
        <f t="shared" si="43"/>
        <v>项</v>
      </c>
      <c r="H871" s="296"/>
    </row>
    <row r="872" s="160" customFormat="1" ht="36" hidden="1" customHeight="1" spans="1:8">
      <c r="A872" s="321">
        <v>2130206</v>
      </c>
      <c r="B872" s="481" t="s">
        <v>725</v>
      </c>
      <c r="C872" s="345">
        <f>VLOOKUP(A872,'[3]02'!A:E,5,0)</f>
        <v>0</v>
      </c>
      <c r="D872" s="345"/>
      <c r="E872" s="480">
        <f t="shared" si="41"/>
        <v>0</v>
      </c>
      <c r="F872" s="476" t="str">
        <f t="shared" si="42"/>
        <v>否</v>
      </c>
      <c r="G872" s="295" t="str">
        <f t="shared" si="43"/>
        <v>项</v>
      </c>
      <c r="H872" s="296"/>
    </row>
    <row r="873" s="162" customFormat="1" ht="36" customHeight="1" spans="1:8">
      <c r="A873" s="321">
        <v>2130207</v>
      </c>
      <c r="B873" s="481" t="s">
        <v>726</v>
      </c>
      <c r="C873" s="345">
        <f>VLOOKUP(A873,'[3]02'!A:E,5,0)</f>
        <v>159</v>
      </c>
      <c r="D873" s="345"/>
      <c r="E873" s="480">
        <f t="shared" si="41"/>
        <v>-1</v>
      </c>
      <c r="F873" s="476" t="str">
        <f t="shared" si="42"/>
        <v>是</v>
      </c>
      <c r="G873" s="295" t="str">
        <f t="shared" si="43"/>
        <v>项</v>
      </c>
      <c r="H873" s="296"/>
    </row>
    <row r="874" s="162" customFormat="1" ht="36" customHeight="1" spans="1:8">
      <c r="A874" s="321">
        <v>2130209</v>
      </c>
      <c r="B874" s="481" t="s">
        <v>727</v>
      </c>
      <c r="C874" s="345">
        <f>VLOOKUP(A874,'[3]02'!A:E,5,0)</f>
        <v>123</v>
      </c>
      <c r="D874" s="345">
        <f>VLOOKUP(A874,[4]Sheet1!$A:$D,4,0)</f>
        <v>433</v>
      </c>
      <c r="E874" s="480">
        <f t="shared" si="41"/>
        <v>2.52</v>
      </c>
      <c r="F874" s="476" t="str">
        <f t="shared" si="42"/>
        <v>是</v>
      </c>
      <c r="G874" s="295" t="str">
        <f t="shared" si="43"/>
        <v>项</v>
      </c>
      <c r="H874" s="296"/>
    </row>
    <row r="875" s="162" customFormat="1" ht="36" customHeight="1" spans="1:8">
      <c r="A875" s="321">
        <v>2130211</v>
      </c>
      <c r="B875" s="481" t="s">
        <v>728</v>
      </c>
      <c r="C875" s="345">
        <f>VLOOKUP(A875,'[3]02'!A:E,5,0)</f>
        <v>20</v>
      </c>
      <c r="D875" s="345"/>
      <c r="E875" s="480">
        <f t="shared" si="41"/>
        <v>-1</v>
      </c>
      <c r="F875" s="476" t="str">
        <f t="shared" si="42"/>
        <v>是</v>
      </c>
      <c r="G875" s="295" t="str">
        <f t="shared" si="43"/>
        <v>项</v>
      </c>
      <c r="H875" s="296"/>
    </row>
    <row r="876" s="160" customFormat="1" ht="36" hidden="1" customHeight="1" spans="1:8">
      <c r="A876" s="321">
        <v>2130212</v>
      </c>
      <c r="B876" s="481" t="s">
        <v>729</v>
      </c>
      <c r="C876" s="345">
        <f>VLOOKUP(A876,'[3]02'!A:E,5,0)</f>
        <v>0</v>
      </c>
      <c r="D876" s="345"/>
      <c r="E876" s="480">
        <f t="shared" si="41"/>
        <v>0</v>
      </c>
      <c r="F876" s="476" t="str">
        <f t="shared" si="42"/>
        <v>否</v>
      </c>
      <c r="G876" s="295" t="str">
        <f t="shared" si="43"/>
        <v>项</v>
      </c>
      <c r="H876" s="296"/>
    </row>
    <row r="877" s="162" customFormat="1" ht="36" customHeight="1" spans="1:8">
      <c r="A877" s="321">
        <v>2130213</v>
      </c>
      <c r="B877" s="481" t="s">
        <v>730</v>
      </c>
      <c r="C877" s="345">
        <f>VLOOKUP(A877,'[3]02'!A:E,5,0)</f>
        <v>523</v>
      </c>
      <c r="D877" s="345">
        <f>VLOOKUP(A877,[4]Sheet1!$A:$D,4,0)</f>
        <v>516</v>
      </c>
      <c r="E877" s="480">
        <f t="shared" si="41"/>
        <v>-0.013</v>
      </c>
      <c r="F877" s="476" t="str">
        <f t="shared" si="42"/>
        <v>是</v>
      </c>
      <c r="G877" s="295" t="str">
        <f t="shared" si="43"/>
        <v>项</v>
      </c>
      <c r="H877" s="296"/>
    </row>
    <row r="878" s="160" customFormat="1" ht="36" hidden="1" customHeight="1" spans="1:8">
      <c r="A878" s="321">
        <v>2130217</v>
      </c>
      <c r="B878" s="481" t="s">
        <v>731</v>
      </c>
      <c r="C878" s="345">
        <f>VLOOKUP(A878,'[3]02'!A:E,5,0)</f>
        <v>0</v>
      </c>
      <c r="D878" s="345"/>
      <c r="E878" s="480">
        <f t="shared" si="41"/>
        <v>0</v>
      </c>
      <c r="F878" s="476" t="str">
        <f t="shared" si="42"/>
        <v>否</v>
      </c>
      <c r="G878" s="295" t="str">
        <f t="shared" si="43"/>
        <v>项</v>
      </c>
      <c r="H878" s="296"/>
    </row>
    <row r="879" s="160" customFormat="1" ht="36" hidden="1" customHeight="1" spans="1:8">
      <c r="A879" s="321">
        <v>2130220</v>
      </c>
      <c r="B879" s="481" t="s">
        <v>252</v>
      </c>
      <c r="C879" s="345">
        <f>VLOOKUP(A879,'[3]02'!A:E,5,0)</f>
        <v>0</v>
      </c>
      <c r="D879" s="345"/>
      <c r="E879" s="480">
        <f t="shared" si="41"/>
        <v>0</v>
      </c>
      <c r="F879" s="476" t="str">
        <f t="shared" si="42"/>
        <v>否</v>
      </c>
      <c r="G879" s="295" t="str">
        <f t="shared" si="43"/>
        <v>项</v>
      </c>
      <c r="H879" s="296"/>
    </row>
    <row r="880" s="160" customFormat="1" ht="36" hidden="1" customHeight="1" spans="1:8">
      <c r="A880" s="321">
        <v>2130221</v>
      </c>
      <c r="B880" s="481" t="s">
        <v>732</v>
      </c>
      <c r="C880" s="345">
        <f>VLOOKUP(A880,'[3]02'!A:E,5,0)</f>
        <v>0</v>
      </c>
      <c r="D880" s="345"/>
      <c r="E880" s="480">
        <f t="shared" si="41"/>
        <v>0</v>
      </c>
      <c r="F880" s="476" t="str">
        <f t="shared" si="42"/>
        <v>否</v>
      </c>
      <c r="G880" s="295" t="str">
        <f t="shared" si="43"/>
        <v>项</v>
      </c>
      <c r="H880" s="296"/>
    </row>
    <row r="881" s="160" customFormat="1" ht="36" hidden="1" customHeight="1" spans="1:8">
      <c r="A881" s="321">
        <v>2130223</v>
      </c>
      <c r="B881" s="481" t="s">
        <v>733</v>
      </c>
      <c r="C881" s="345">
        <f>VLOOKUP(A881,'[3]02'!A:E,5,0)</f>
        <v>0</v>
      </c>
      <c r="D881" s="345"/>
      <c r="E881" s="480">
        <f t="shared" si="41"/>
        <v>0</v>
      </c>
      <c r="F881" s="476" t="str">
        <f t="shared" si="42"/>
        <v>否</v>
      </c>
      <c r="G881" s="295" t="str">
        <f t="shared" si="43"/>
        <v>项</v>
      </c>
      <c r="H881" s="296"/>
    </row>
    <row r="882" s="160" customFormat="1" ht="36" hidden="1" customHeight="1" spans="1:8">
      <c r="A882" s="321">
        <v>2130226</v>
      </c>
      <c r="B882" s="481" t="s">
        <v>734</v>
      </c>
      <c r="C882" s="345">
        <f>VLOOKUP(A882,'[3]02'!A:E,5,0)</f>
        <v>0</v>
      </c>
      <c r="D882" s="345"/>
      <c r="E882" s="480">
        <f t="shared" si="41"/>
        <v>0</v>
      </c>
      <c r="F882" s="476" t="str">
        <f t="shared" si="42"/>
        <v>否</v>
      </c>
      <c r="G882" s="295" t="str">
        <f t="shared" si="43"/>
        <v>项</v>
      </c>
      <c r="H882" s="296"/>
    </row>
    <row r="883" s="160" customFormat="1" ht="36" hidden="1" customHeight="1" spans="1:8">
      <c r="A883" s="321">
        <v>2130227</v>
      </c>
      <c r="B883" s="481" t="s">
        <v>735</v>
      </c>
      <c r="C883" s="345">
        <f>VLOOKUP(A883,'[3]02'!A:E,5,0)</f>
        <v>0</v>
      </c>
      <c r="D883" s="345"/>
      <c r="E883" s="480">
        <f t="shared" si="41"/>
        <v>0</v>
      </c>
      <c r="F883" s="476" t="str">
        <f t="shared" si="42"/>
        <v>否</v>
      </c>
      <c r="G883" s="295" t="str">
        <f t="shared" si="43"/>
        <v>项</v>
      </c>
      <c r="H883" s="296"/>
    </row>
    <row r="884" s="162" customFormat="1" ht="36" customHeight="1" spans="1:8">
      <c r="A884" s="321">
        <v>2130234</v>
      </c>
      <c r="B884" s="481" t="s">
        <v>736</v>
      </c>
      <c r="C884" s="345">
        <f>VLOOKUP(A884,'[3]02'!A:E,5,0)</f>
        <v>93</v>
      </c>
      <c r="D884" s="345">
        <f>VLOOKUP(A884,[4]Sheet1!$A:$D,4,0)</f>
        <v>109</v>
      </c>
      <c r="E884" s="480">
        <f t="shared" si="41"/>
        <v>0.172</v>
      </c>
      <c r="F884" s="476" t="str">
        <f t="shared" si="42"/>
        <v>是</v>
      </c>
      <c r="G884" s="295" t="str">
        <f t="shared" si="43"/>
        <v>项</v>
      </c>
      <c r="H884" s="296"/>
    </row>
    <row r="885" s="160" customFormat="1" ht="36" hidden="1" customHeight="1" spans="1:8">
      <c r="A885" s="321">
        <v>2130236</v>
      </c>
      <c r="B885" s="481" t="s">
        <v>737</v>
      </c>
      <c r="C885" s="345">
        <f>VLOOKUP(A885,'[3]02'!A:E,5,0)</f>
        <v>0</v>
      </c>
      <c r="D885" s="345"/>
      <c r="E885" s="480">
        <f t="shared" si="41"/>
        <v>0</v>
      </c>
      <c r="F885" s="476" t="str">
        <f t="shared" si="42"/>
        <v>否</v>
      </c>
      <c r="G885" s="295" t="str">
        <f t="shared" si="43"/>
        <v>项</v>
      </c>
      <c r="H885" s="296"/>
    </row>
    <row r="886" s="160" customFormat="1" ht="36" hidden="1" customHeight="1" spans="1:8">
      <c r="A886" s="321">
        <v>2130237</v>
      </c>
      <c r="B886" s="481" t="s">
        <v>707</v>
      </c>
      <c r="C886" s="345">
        <f>VLOOKUP(A886,'[3]02'!A:E,5,0)</f>
        <v>0</v>
      </c>
      <c r="D886" s="345"/>
      <c r="E886" s="480">
        <f t="shared" si="41"/>
        <v>0</v>
      </c>
      <c r="F886" s="476" t="str">
        <f t="shared" si="42"/>
        <v>否</v>
      </c>
      <c r="G886" s="295" t="str">
        <f t="shared" si="43"/>
        <v>项</v>
      </c>
      <c r="H886" s="296"/>
    </row>
    <row r="887" s="162" customFormat="1" ht="36" customHeight="1" spans="1:8">
      <c r="A887" s="321">
        <v>2130238</v>
      </c>
      <c r="B887" s="481" t="s">
        <v>738</v>
      </c>
      <c r="C887" s="345">
        <f>VLOOKUP(A887,'[3]02'!A:E,5,0)</f>
        <v>359</v>
      </c>
      <c r="D887" s="345">
        <f>VLOOKUP(A887,[4]Sheet1!$A:$D,4,0)</f>
        <v>1536</v>
      </c>
      <c r="E887" s="480">
        <f t="shared" si="41"/>
        <v>3.279</v>
      </c>
      <c r="F887" s="476" t="str">
        <f t="shared" si="42"/>
        <v>是</v>
      </c>
      <c r="G887" s="295" t="str">
        <f t="shared" si="43"/>
        <v>项</v>
      </c>
      <c r="H887" s="296"/>
    </row>
    <row r="888" s="162" customFormat="1" ht="36" customHeight="1" spans="1:8">
      <c r="A888" s="321">
        <v>2130299</v>
      </c>
      <c r="B888" s="481" t="s">
        <v>739</v>
      </c>
      <c r="C888" s="345">
        <f>VLOOKUP(A888,'[3]02'!A:E,5,0)</f>
        <v>-54</v>
      </c>
      <c r="D888" s="345">
        <f>VLOOKUP(A888,[4]Sheet1!$A:$D,4,0)</f>
        <v>8</v>
      </c>
      <c r="E888" s="480" t="str">
        <f t="shared" si="41"/>
        <v/>
      </c>
      <c r="F888" s="476" t="str">
        <f t="shared" si="42"/>
        <v>是</v>
      </c>
      <c r="G888" s="295" t="str">
        <f t="shared" si="43"/>
        <v>项</v>
      </c>
      <c r="H888" s="296"/>
    </row>
    <row r="889" s="295" customFormat="1" ht="36" customHeight="1" spans="1:8">
      <c r="A889" s="321">
        <v>21303</v>
      </c>
      <c r="B889" s="478" t="s">
        <v>740</v>
      </c>
      <c r="C889" s="479">
        <f>SUM(C890:C916)</f>
        <v>3</v>
      </c>
      <c r="D889" s="479">
        <f>SUM(D890:D916)</f>
        <v>2857</v>
      </c>
      <c r="E889" s="480">
        <f t="shared" si="41"/>
        <v>951.333</v>
      </c>
      <c r="F889" s="476" t="str">
        <f t="shared" si="42"/>
        <v>是</v>
      </c>
      <c r="G889" s="295" t="str">
        <f t="shared" si="43"/>
        <v>款</v>
      </c>
      <c r="H889" s="296"/>
    </row>
    <row r="890" s="162" customFormat="1" ht="36" customHeight="1" spans="1:8">
      <c r="A890" s="321">
        <v>2130301</v>
      </c>
      <c r="B890" s="481" t="s">
        <v>117</v>
      </c>
      <c r="C890" s="345">
        <f>VLOOKUP(A890,'[3]02'!A:E,5,0)</f>
        <v>747</v>
      </c>
      <c r="D890" s="345">
        <f>VLOOKUP(A890,[4]Sheet1!$A:$D,4,0)</f>
        <v>691</v>
      </c>
      <c r="E890" s="480">
        <f t="shared" si="41"/>
        <v>-0.075</v>
      </c>
      <c r="F890" s="476" t="str">
        <f t="shared" si="42"/>
        <v>是</v>
      </c>
      <c r="G890" s="295" t="str">
        <f t="shared" si="43"/>
        <v>项</v>
      </c>
      <c r="H890" s="296"/>
    </row>
    <row r="891" s="162" customFormat="1" ht="36" customHeight="1" spans="1:8">
      <c r="A891" s="321">
        <v>2130302</v>
      </c>
      <c r="B891" s="481" t="s">
        <v>118</v>
      </c>
      <c r="C891" s="345">
        <f>VLOOKUP(A891,'[3]02'!A:E,5,0)</f>
        <v>1</v>
      </c>
      <c r="D891" s="345"/>
      <c r="E891" s="480">
        <f t="shared" si="41"/>
        <v>-1</v>
      </c>
      <c r="F891" s="476" t="str">
        <f t="shared" si="42"/>
        <v>是</v>
      </c>
      <c r="G891" s="295" t="str">
        <f t="shared" si="43"/>
        <v>项</v>
      </c>
      <c r="H891" s="296"/>
    </row>
    <row r="892" s="160" customFormat="1" ht="36" hidden="1" customHeight="1" spans="1:8">
      <c r="A892" s="321">
        <v>2130303</v>
      </c>
      <c r="B892" s="481" t="s">
        <v>119</v>
      </c>
      <c r="C892" s="345">
        <f>VLOOKUP(A892,'[3]02'!A:E,5,0)</f>
        <v>0</v>
      </c>
      <c r="D892" s="345"/>
      <c r="E892" s="480">
        <f t="shared" si="41"/>
        <v>0</v>
      </c>
      <c r="F892" s="476" t="str">
        <f t="shared" si="42"/>
        <v>否</v>
      </c>
      <c r="G892" s="295" t="str">
        <f t="shared" si="43"/>
        <v>项</v>
      </c>
      <c r="H892" s="296"/>
    </row>
    <row r="893" s="162" customFormat="1" ht="36" customHeight="1" spans="1:8">
      <c r="A893" s="321">
        <v>2130304</v>
      </c>
      <c r="B893" s="481" t="s">
        <v>741</v>
      </c>
      <c r="C893" s="345">
        <f>VLOOKUP(A893,'[3]02'!A:E,5,0)</f>
        <v>20</v>
      </c>
      <c r="D893" s="345">
        <f>VLOOKUP(A893,[4]Sheet1!$A:$D,4,0)</f>
        <v>15</v>
      </c>
      <c r="E893" s="480">
        <f t="shared" si="41"/>
        <v>-0.25</v>
      </c>
      <c r="F893" s="476" t="str">
        <f t="shared" si="42"/>
        <v>是</v>
      </c>
      <c r="G893" s="295" t="str">
        <f t="shared" si="43"/>
        <v>项</v>
      </c>
      <c r="H893" s="296"/>
    </row>
    <row r="894" s="162" customFormat="1" ht="36" customHeight="1" spans="1:8">
      <c r="A894" s="321">
        <v>2130305</v>
      </c>
      <c r="B894" s="481" t="s">
        <v>742</v>
      </c>
      <c r="C894" s="345">
        <f>VLOOKUP(A894,'[3]02'!A:E,5,0)</f>
        <v>-538</v>
      </c>
      <c r="D894" s="345">
        <f>VLOOKUP(A894,[4]Sheet1!$A:$D,4,0)</f>
        <v>1390</v>
      </c>
      <c r="E894" s="480" t="str">
        <f t="shared" si="41"/>
        <v/>
      </c>
      <c r="F894" s="476" t="str">
        <f t="shared" si="42"/>
        <v>是</v>
      </c>
      <c r="G894" s="295" t="str">
        <f t="shared" si="43"/>
        <v>项</v>
      </c>
      <c r="H894" s="296"/>
    </row>
    <row r="895" s="162" customFormat="1" ht="36" customHeight="1" spans="1:8">
      <c r="A895" s="321">
        <v>2130306</v>
      </c>
      <c r="B895" s="481" t="s">
        <v>743</v>
      </c>
      <c r="C895" s="345">
        <f>VLOOKUP(A895,'[3]02'!A:E,5,0)</f>
        <v>-145</v>
      </c>
      <c r="D895" s="345">
        <f>VLOOKUP(A895,[4]Sheet1!$A:$D,4,0)</f>
        <v>10</v>
      </c>
      <c r="E895" s="480" t="str">
        <f t="shared" si="41"/>
        <v/>
      </c>
      <c r="F895" s="476" t="str">
        <f t="shared" si="42"/>
        <v>是</v>
      </c>
      <c r="G895" s="295" t="str">
        <f t="shared" si="43"/>
        <v>项</v>
      </c>
      <c r="H895" s="296"/>
    </row>
    <row r="896" s="160" customFormat="1" ht="36" hidden="1" customHeight="1" spans="1:8">
      <c r="A896" s="321">
        <v>2130307</v>
      </c>
      <c r="B896" s="481" t="s">
        <v>744</v>
      </c>
      <c r="C896" s="345">
        <f>VLOOKUP(A896,'[3]02'!A:E,5,0)</f>
        <v>0</v>
      </c>
      <c r="D896" s="345"/>
      <c r="E896" s="480">
        <f t="shared" si="41"/>
        <v>0</v>
      </c>
      <c r="F896" s="476" t="str">
        <f t="shared" si="42"/>
        <v>否</v>
      </c>
      <c r="G896" s="295" t="str">
        <f t="shared" si="43"/>
        <v>项</v>
      </c>
      <c r="H896" s="296"/>
    </row>
    <row r="897" s="160" customFormat="1" ht="36" hidden="1" customHeight="1" spans="1:8">
      <c r="A897" s="321">
        <v>2130308</v>
      </c>
      <c r="B897" s="481" t="s">
        <v>745</v>
      </c>
      <c r="C897" s="345">
        <f>VLOOKUP(A897,'[3]02'!A:E,5,0)</f>
        <v>0</v>
      </c>
      <c r="D897" s="345"/>
      <c r="E897" s="480">
        <f t="shared" si="41"/>
        <v>0</v>
      </c>
      <c r="F897" s="476" t="str">
        <f t="shared" si="42"/>
        <v>否</v>
      </c>
      <c r="G897" s="295" t="str">
        <f t="shared" si="43"/>
        <v>项</v>
      </c>
      <c r="H897" s="296"/>
    </row>
    <row r="898" s="160" customFormat="1" ht="36" hidden="1" customHeight="1" spans="1:8">
      <c r="A898" s="321">
        <v>2130309</v>
      </c>
      <c r="B898" s="481" t="s">
        <v>746</v>
      </c>
      <c r="C898" s="345">
        <f>VLOOKUP(A898,'[3]02'!A:E,5,0)</f>
        <v>0</v>
      </c>
      <c r="D898" s="345"/>
      <c r="E898" s="480">
        <f t="shared" si="41"/>
        <v>0</v>
      </c>
      <c r="F898" s="476" t="str">
        <f t="shared" si="42"/>
        <v>否</v>
      </c>
      <c r="G898" s="295" t="str">
        <f t="shared" si="43"/>
        <v>项</v>
      </c>
      <c r="H898" s="296"/>
    </row>
    <row r="899" s="162" customFormat="1" ht="36" customHeight="1" spans="1:8">
      <c r="A899" s="321">
        <v>2130310</v>
      </c>
      <c r="B899" s="481" t="s">
        <v>747</v>
      </c>
      <c r="C899" s="345">
        <f>VLOOKUP(A899,'[3]02'!A:E,5,0)</f>
        <v>-499</v>
      </c>
      <c r="D899" s="345"/>
      <c r="E899" s="480" t="str">
        <f t="shared" si="41"/>
        <v/>
      </c>
      <c r="F899" s="476" t="str">
        <f t="shared" si="42"/>
        <v>是</v>
      </c>
      <c r="G899" s="295" t="str">
        <f t="shared" si="43"/>
        <v>项</v>
      </c>
      <c r="H899" s="296"/>
    </row>
    <row r="900" s="162" customFormat="1" ht="36" customHeight="1" spans="1:8">
      <c r="A900" s="321">
        <v>2130311</v>
      </c>
      <c r="B900" s="481" t="s">
        <v>748</v>
      </c>
      <c r="C900" s="345">
        <f>VLOOKUP(A900,'[3]02'!A:E,5,0)</f>
        <v>0</v>
      </c>
      <c r="D900" s="345">
        <f>VLOOKUP(A900,[4]Sheet1!$A:$D,4,0)</f>
        <v>5</v>
      </c>
      <c r="E900" s="480">
        <f t="shared" ref="E900:E963" si="44">IF(C900&lt;0,"",IFERROR(D900/C900-1,0))</f>
        <v>0</v>
      </c>
      <c r="F900" s="476" t="str">
        <f t="shared" ref="F900:F963" si="45">IF(LEN(A900)=3,"是",IF(B900&lt;&gt;"",IF(SUM(C900:D900)&lt;&gt;0,"是","否"),"是"))</f>
        <v>是</v>
      </c>
      <c r="G900" s="295" t="str">
        <f t="shared" ref="G900:G963" si="46">IF(LEN(A900)=3,"类",IF(LEN(A900)=5,"款","项"))</f>
        <v>项</v>
      </c>
      <c r="H900" s="296"/>
    </row>
    <row r="901" s="160" customFormat="1" ht="36" hidden="1" customHeight="1" spans="1:8">
      <c r="A901" s="321">
        <v>2130312</v>
      </c>
      <c r="B901" s="481" t="s">
        <v>749</v>
      </c>
      <c r="C901" s="345">
        <f>VLOOKUP(A901,'[3]02'!A:E,5,0)</f>
        <v>0</v>
      </c>
      <c r="D901" s="345"/>
      <c r="E901" s="480">
        <f t="shared" si="44"/>
        <v>0</v>
      </c>
      <c r="F901" s="476" t="str">
        <f t="shared" si="45"/>
        <v>否</v>
      </c>
      <c r="G901" s="295" t="str">
        <f t="shared" si="46"/>
        <v>项</v>
      </c>
      <c r="H901" s="296"/>
    </row>
    <row r="902" s="160" customFormat="1" ht="36" hidden="1" customHeight="1" spans="1:8">
      <c r="A902" s="321">
        <v>2130313</v>
      </c>
      <c r="B902" s="481" t="s">
        <v>750</v>
      </c>
      <c r="C902" s="345">
        <f>VLOOKUP(A902,'[3]02'!A:E,5,0)</f>
        <v>0</v>
      </c>
      <c r="D902" s="345"/>
      <c r="E902" s="480">
        <f t="shared" si="44"/>
        <v>0</v>
      </c>
      <c r="F902" s="476" t="str">
        <f t="shared" si="45"/>
        <v>否</v>
      </c>
      <c r="G902" s="295" t="str">
        <f t="shared" si="46"/>
        <v>项</v>
      </c>
      <c r="H902" s="296"/>
    </row>
    <row r="903" s="162" customFormat="1" ht="36" customHeight="1" spans="1:8">
      <c r="A903" s="321">
        <v>2130314</v>
      </c>
      <c r="B903" s="481" t="s">
        <v>751</v>
      </c>
      <c r="C903" s="345">
        <f>VLOOKUP(A903,'[3]02'!A:E,5,0)</f>
        <v>16</v>
      </c>
      <c r="D903" s="345">
        <f>VLOOKUP(A903,[4]Sheet1!$A:$D,4,0)</f>
        <v>13</v>
      </c>
      <c r="E903" s="480">
        <f t="shared" si="44"/>
        <v>-0.188</v>
      </c>
      <c r="F903" s="476" t="str">
        <f t="shared" si="45"/>
        <v>是</v>
      </c>
      <c r="G903" s="295" t="str">
        <f t="shared" si="46"/>
        <v>项</v>
      </c>
      <c r="H903" s="296"/>
    </row>
    <row r="904" s="162" customFormat="1" ht="36" customHeight="1" spans="1:8">
      <c r="A904" s="321">
        <v>2130315</v>
      </c>
      <c r="B904" s="481" t="s">
        <v>752</v>
      </c>
      <c r="C904" s="345">
        <f>VLOOKUP(A904,'[3]02'!A:E,5,0)</f>
        <v>-8</v>
      </c>
      <c r="D904" s="345"/>
      <c r="E904" s="480" t="str">
        <f t="shared" si="44"/>
        <v/>
      </c>
      <c r="F904" s="476" t="str">
        <f t="shared" si="45"/>
        <v>是</v>
      </c>
      <c r="G904" s="295" t="str">
        <f t="shared" si="46"/>
        <v>项</v>
      </c>
      <c r="H904" s="296"/>
    </row>
    <row r="905" s="162" customFormat="1" ht="36" customHeight="1" spans="1:8">
      <c r="A905" s="321">
        <v>2130316</v>
      </c>
      <c r="B905" s="481" t="s">
        <v>753</v>
      </c>
      <c r="C905" s="345">
        <f>VLOOKUP(A905,'[3]02'!A:E,5,0)</f>
        <v>-1114</v>
      </c>
      <c r="D905" s="345">
        <f>VLOOKUP(A905,[4]Sheet1!$A:$D,4,0)</f>
        <v>226</v>
      </c>
      <c r="E905" s="480" t="str">
        <f t="shared" si="44"/>
        <v/>
      </c>
      <c r="F905" s="476" t="str">
        <f t="shared" si="45"/>
        <v>是</v>
      </c>
      <c r="G905" s="295" t="str">
        <f t="shared" si="46"/>
        <v>项</v>
      </c>
      <c r="H905" s="296"/>
    </row>
    <row r="906" s="160" customFormat="1" ht="36" hidden="1" customHeight="1" spans="1:8">
      <c r="A906" s="321">
        <v>2130317</v>
      </c>
      <c r="B906" s="481" t="s">
        <v>754</v>
      </c>
      <c r="C906" s="345">
        <f>VLOOKUP(A906,'[3]02'!A:E,5,0)</f>
        <v>0</v>
      </c>
      <c r="D906" s="345"/>
      <c r="E906" s="480">
        <f t="shared" si="44"/>
        <v>0</v>
      </c>
      <c r="F906" s="476" t="str">
        <f t="shared" si="45"/>
        <v>否</v>
      </c>
      <c r="G906" s="295" t="str">
        <f t="shared" si="46"/>
        <v>项</v>
      </c>
      <c r="H906" s="296"/>
    </row>
    <row r="907" s="160" customFormat="1" ht="36" hidden="1" customHeight="1" spans="1:8">
      <c r="A907" s="321">
        <v>2130318</v>
      </c>
      <c r="B907" s="481" t="s">
        <v>755</v>
      </c>
      <c r="C907" s="345">
        <f>VLOOKUP(A907,'[3]02'!A:E,5,0)</f>
        <v>0</v>
      </c>
      <c r="D907" s="345"/>
      <c r="E907" s="480">
        <f t="shared" si="44"/>
        <v>0</v>
      </c>
      <c r="F907" s="476" t="str">
        <f t="shared" si="45"/>
        <v>否</v>
      </c>
      <c r="G907" s="295" t="str">
        <f t="shared" si="46"/>
        <v>项</v>
      </c>
      <c r="H907" s="296"/>
    </row>
    <row r="908" s="160" customFormat="1" ht="36" hidden="1" customHeight="1" spans="1:8">
      <c r="A908" s="321">
        <v>2130319</v>
      </c>
      <c r="B908" s="481" t="s">
        <v>756</v>
      </c>
      <c r="C908" s="345">
        <f>VLOOKUP(A908,'[3]02'!A:E,5,0)</f>
        <v>0</v>
      </c>
      <c r="D908" s="345"/>
      <c r="E908" s="480">
        <f t="shared" si="44"/>
        <v>0</v>
      </c>
      <c r="F908" s="476" t="str">
        <f t="shared" si="45"/>
        <v>否</v>
      </c>
      <c r="G908" s="295" t="str">
        <f t="shared" si="46"/>
        <v>项</v>
      </c>
      <c r="H908" s="296"/>
    </row>
    <row r="909" s="162" customFormat="1" ht="36" customHeight="1" spans="1:8">
      <c r="A909" s="321">
        <v>2130321</v>
      </c>
      <c r="B909" s="481" t="s">
        <v>757</v>
      </c>
      <c r="C909" s="345">
        <f>VLOOKUP(A909,'[3]02'!A:E,5,0)</f>
        <v>193</v>
      </c>
      <c r="D909" s="345"/>
      <c r="E909" s="480">
        <f t="shared" si="44"/>
        <v>-1</v>
      </c>
      <c r="F909" s="476" t="str">
        <f t="shared" si="45"/>
        <v>是</v>
      </c>
      <c r="G909" s="295" t="str">
        <f t="shared" si="46"/>
        <v>项</v>
      </c>
      <c r="H909" s="296"/>
    </row>
    <row r="910" s="160" customFormat="1" ht="36" hidden="1" customHeight="1" spans="1:8">
      <c r="A910" s="321">
        <v>2130322</v>
      </c>
      <c r="B910" s="481" t="s">
        <v>758</v>
      </c>
      <c r="C910" s="345">
        <f>VLOOKUP(A910,'[3]02'!A:E,5,0)</f>
        <v>0</v>
      </c>
      <c r="D910" s="345"/>
      <c r="E910" s="480">
        <f t="shared" si="44"/>
        <v>0</v>
      </c>
      <c r="F910" s="476" t="str">
        <f t="shared" si="45"/>
        <v>否</v>
      </c>
      <c r="G910" s="295" t="str">
        <f t="shared" si="46"/>
        <v>项</v>
      </c>
      <c r="H910" s="296"/>
    </row>
    <row r="911" s="160" customFormat="1" ht="36" hidden="1" customHeight="1" spans="1:8">
      <c r="A911" s="321">
        <v>2130333</v>
      </c>
      <c r="B911" s="481" t="s">
        <v>733</v>
      </c>
      <c r="C911" s="345">
        <f>VLOOKUP(A911,'[3]02'!A:E,5,0)</f>
        <v>0</v>
      </c>
      <c r="D911" s="345"/>
      <c r="E911" s="480">
        <f t="shared" si="44"/>
        <v>0</v>
      </c>
      <c r="F911" s="476" t="str">
        <f t="shared" si="45"/>
        <v>否</v>
      </c>
      <c r="G911" s="295" t="str">
        <f t="shared" si="46"/>
        <v>项</v>
      </c>
      <c r="H911" s="296"/>
    </row>
    <row r="912" s="160" customFormat="1" ht="36" hidden="1" customHeight="1" spans="1:8">
      <c r="A912" s="321">
        <v>2130334</v>
      </c>
      <c r="B912" s="481" t="s">
        <v>759</v>
      </c>
      <c r="C912" s="345">
        <f>VLOOKUP(A912,'[3]02'!A:E,5,0)</f>
        <v>0</v>
      </c>
      <c r="D912" s="345"/>
      <c r="E912" s="480">
        <f t="shared" si="44"/>
        <v>0</v>
      </c>
      <c r="F912" s="476" t="str">
        <f t="shared" si="45"/>
        <v>否</v>
      </c>
      <c r="G912" s="295" t="str">
        <f t="shared" si="46"/>
        <v>项</v>
      </c>
      <c r="H912" s="296"/>
    </row>
    <row r="913" s="162" customFormat="1" ht="36" customHeight="1" spans="1:8">
      <c r="A913" s="321">
        <v>2130335</v>
      </c>
      <c r="B913" s="481" t="s">
        <v>760</v>
      </c>
      <c r="C913" s="345">
        <f>VLOOKUP(A913,'[3]02'!A:E,5,0)</f>
        <v>203</v>
      </c>
      <c r="D913" s="345"/>
      <c r="E913" s="480">
        <f t="shared" si="44"/>
        <v>-1</v>
      </c>
      <c r="F913" s="476" t="str">
        <f t="shared" si="45"/>
        <v>是</v>
      </c>
      <c r="G913" s="295" t="str">
        <f t="shared" si="46"/>
        <v>项</v>
      </c>
      <c r="H913" s="296"/>
    </row>
    <row r="914" s="160" customFormat="1" ht="36" hidden="1" customHeight="1" spans="1:8">
      <c r="A914" s="321">
        <v>2130336</v>
      </c>
      <c r="B914" s="481" t="s">
        <v>761</v>
      </c>
      <c r="C914" s="345">
        <f>VLOOKUP(A914,'[3]02'!A:E,5,0)</f>
        <v>0</v>
      </c>
      <c r="D914" s="345"/>
      <c r="E914" s="480">
        <f t="shared" si="44"/>
        <v>0</v>
      </c>
      <c r="F914" s="476" t="str">
        <f t="shared" si="45"/>
        <v>否</v>
      </c>
      <c r="G914" s="295" t="str">
        <f t="shared" si="46"/>
        <v>项</v>
      </c>
      <c r="H914" s="296"/>
    </row>
    <row r="915" s="160" customFormat="1" ht="36" hidden="1" customHeight="1" spans="1:8">
      <c r="A915" s="321">
        <v>2130337</v>
      </c>
      <c r="B915" s="481" t="s">
        <v>762</v>
      </c>
      <c r="C915" s="345">
        <f>VLOOKUP(A915,'[3]02'!A:E,5,0)</f>
        <v>0</v>
      </c>
      <c r="D915" s="345"/>
      <c r="E915" s="480">
        <f t="shared" si="44"/>
        <v>0</v>
      </c>
      <c r="F915" s="476" t="str">
        <f t="shared" si="45"/>
        <v>否</v>
      </c>
      <c r="G915" s="295" t="str">
        <f t="shared" si="46"/>
        <v>项</v>
      </c>
      <c r="H915" s="296"/>
    </row>
    <row r="916" s="162" customFormat="1" ht="36" customHeight="1" spans="1:8">
      <c r="A916" s="321">
        <v>2130399</v>
      </c>
      <c r="B916" s="481" t="s">
        <v>763</v>
      </c>
      <c r="C916" s="345">
        <f>VLOOKUP(A916,'[3]02'!A:E,5,0)</f>
        <v>1127</v>
      </c>
      <c r="D916" s="345">
        <f>VLOOKUP(A916,[4]Sheet1!$A:$D,4,0)</f>
        <v>507</v>
      </c>
      <c r="E916" s="480">
        <f t="shared" si="44"/>
        <v>-0.55</v>
      </c>
      <c r="F916" s="476" t="str">
        <f t="shared" si="45"/>
        <v>是</v>
      </c>
      <c r="G916" s="295" t="str">
        <f t="shared" si="46"/>
        <v>项</v>
      </c>
      <c r="H916" s="296"/>
    </row>
    <row r="917" s="295" customFormat="1" ht="36" customHeight="1" spans="1:8">
      <c r="A917" s="321">
        <v>21305</v>
      </c>
      <c r="B917" s="478" t="s">
        <v>764</v>
      </c>
      <c r="C917" s="479">
        <f>SUM(C918:C927)</f>
        <v>13576</v>
      </c>
      <c r="D917" s="479">
        <f>SUM(D918:D927)</f>
        <v>505</v>
      </c>
      <c r="E917" s="480">
        <f t="shared" si="44"/>
        <v>-0.963</v>
      </c>
      <c r="F917" s="476" t="str">
        <f t="shared" si="45"/>
        <v>是</v>
      </c>
      <c r="G917" s="295" t="str">
        <f t="shared" si="46"/>
        <v>款</v>
      </c>
      <c r="H917" s="296"/>
    </row>
    <row r="918" s="162" customFormat="1" ht="36" customHeight="1" spans="1:8">
      <c r="A918" s="321">
        <v>2130501</v>
      </c>
      <c r="B918" s="481" t="s">
        <v>765</v>
      </c>
      <c r="C918" s="345">
        <f>VLOOKUP(A918,'[3]02'!A:E,5,0)</f>
        <v>77</v>
      </c>
      <c r="D918" s="345"/>
      <c r="E918" s="480">
        <f t="shared" si="44"/>
        <v>-1</v>
      </c>
      <c r="F918" s="476" t="str">
        <f t="shared" si="45"/>
        <v>是</v>
      </c>
      <c r="G918" s="295" t="str">
        <f t="shared" si="46"/>
        <v>项</v>
      </c>
      <c r="H918" s="296"/>
    </row>
    <row r="919" s="160" customFormat="1" ht="36" hidden="1" customHeight="1" spans="1:8">
      <c r="A919" s="321">
        <v>2130502</v>
      </c>
      <c r="B919" s="492" t="s">
        <v>766</v>
      </c>
      <c r="C919" s="345">
        <f>VLOOKUP(A919,'[3]02'!A:E,5,0)</f>
        <v>0</v>
      </c>
      <c r="D919" s="345"/>
      <c r="E919" s="480">
        <f t="shared" si="44"/>
        <v>0</v>
      </c>
      <c r="F919" s="476" t="str">
        <f t="shared" si="45"/>
        <v>否</v>
      </c>
      <c r="G919" s="295" t="str">
        <f t="shared" si="46"/>
        <v>项</v>
      </c>
      <c r="H919" s="296"/>
    </row>
    <row r="920" s="160" customFormat="1" ht="36" hidden="1" customHeight="1" spans="1:8">
      <c r="A920" s="321">
        <v>2130503</v>
      </c>
      <c r="B920" s="492" t="s">
        <v>767</v>
      </c>
      <c r="C920" s="345">
        <f>VLOOKUP(A920,'[3]02'!A:E,5,0)</f>
        <v>0</v>
      </c>
      <c r="D920" s="345"/>
      <c r="E920" s="480">
        <f t="shared" si="44"/>
        <v>0</v>
      </c>
      <c r="F920" s="476" t="str">
        <f t="shared" si="45"/>
        <v>否</v>
      </c>
      <c r="G920" s="295" t="str">
        <f t="shared" si="46"/>
        <v>项</v>
      </c>
      <c r="H920" s="296"/>
    </row>
    <row r="921" s="162" customFormat="1" ht="36" customHeight="1" spans="1:8">
      <c r="A921" s="321">
        <v>2130504</v>
      </c>
      <c r="B921" s="481" t="s">
        <v>768</v>
      </c>
      <c r="C921" s="345">
        <f>VLOOKUP(A921,'[3]02'!A:E,5,0)</f>
        <v>5972</v>
      </c>
      <c r="D921" s="345"/>
      <c r="E921" s="480">
        <f t="shared" si="44"/>
        <v>-1</v>
      </c>
      <c r="F921" s="476" t="str">
        <f t="shared" si="45"/>
        <v>是</v>
      </c>
      <c r="G921" s="295" t="str">
        <f t="shared" si="46"/>
        <v>项</v>
      </c>
      <c r="H921" s="296"/>
    </row>
    <row r="922" s="162" customFormat="1" ht="36" customHeight="1" spans="1:8">
      <c r="A922" s="321">
        <v>2130505</v>
      </c>
      <c r="B922" s="481" t="s">
        <v>769</v>
      </c>
      <c r="C922" s="345">
        <f>VLOOKUP(A922,'[3]02'!A:E,5,0)</f>
        <v>5010</v>
      </c>
      <c r="D922" s="345">
        <f>VLOOKUP(A922,[4]Sheet1!$A:$D,4,0)</f>
        <v>118</v>
      </c>
      <c r="E922" s="480">
        <f t="shared" si="44"/>
        <v>-0.976</v>
      </c>
      <c r="F922" s="476" t="str">
        <f t="shared" si="45"/>
        <v>是</v>
      </c>
      <c r="G922" s="295" t="str">
        <f t="shared" si="46"/>
        <v>项</v>
      </c>
      <c r="H922" s="296"/>
    </row>
    <row r="923" s="162" customFormat="1" ht="36" customHeight="1" spans="1:8">
      <c r="A923" s="321">
        <v>2130506</v>
      </c>
      <c r="B923" s="481" t="s">
        <v>770</v>
      </c>
      <c r="C923" s="345">
        <f>VLOOKUP(A923,'[3]02'!A:E,5,0)</f>
        <v>373</v>
      </c>
      <c r="D923" s="345"/>
      <c r="E923" s="480">
        <f t="shared" si="44"/>
        <v>-1</v>
      </c>
      <c r="F923" s="476" t="str">
        <f t="shared" si="45"/>
        <v>是</v>
      </c>
      <c r="G923" s="295" t="str">
        <f t="shared" si="46"/>
        <v>项</v>
      </c>
      <c r="H923" s="296"/>
    </row>
    <row r="924" s="162" customFormat="1" ht="36" customHeight="1" spans="1:8">
      <c r="A924" s="321">
        <v>2130507</v>
      </c>
      <c r="B924" s="481" t="s">
        <v>771</v>
      </c>
      <c r="C924" s="345">
        <f>VLOOKUP(A924,'[3]02'!A:E,5,0)</f>
        <v>203</v>
      </c>
      <c r="D924" s="345">
        <f>VLOOKUP(A924,[4]Sheet1!$A:$D,4,0)</f>
        <v>27</v>
      </c>
      <c r="E924" s="480">
        <f t="shared" si="44"/>
        <v>-0.867</v>
      </c>
      <c r="F924" s="476" t="str">
        <f t="shared" si="45"/>
        <v>是</v>
      </c>
      <c r="G924" s="295" t="str">
        <f t="shared" si="46"/>
        <v>项</v>
      </c>
      <c r="H924" s="296"/>
    </row>
    <row r="925" s="160" customFormat="1" ht="36" hidden="1" customHeight="1" spans="1:8">
      <c r="A925" s="321">
        <v>2130508</v>
      </c>
      <c r="B925" s="481" t="s">
        <v>772</v>
      </c>
      <c r="C925" s="345">
        <f>VLOOKUP(A925,'[3]02'!A:E,5,0)</f>
        <v>0</v>
      </c>
      <c r="D925" s="345"/>
      <c r="E925" s="480">
        <f t="shared" si="44"/>
        <v>0</v>
      </c>
      <c r="F925" s="476" t="str">
        <f t="shared" si="45"/>
        <v>否</v>
      </c>
      <c r="G925" s="295" t="str">
        <f t="shared" si="46"/>
        <v>项</v>
      </c>
      <c r="H925" s="296"/>
    </row>
    <row r="926" s="160" customFormat="1" ht="36" hidden="1" customHeight="1" spans="1:8">
      <c r="A926" s="321">
        <v>2130550</v>
      </c>
      <c r="B926" s="492" t="s">
        <v>773</v>
      </c>
      <c r="C926" s="345">
        <f>VLOOKUP(A926,'[3]02'!A:E,5,0)</f>
        <v>0</v>
      </c>
      <c r="D926" s="345"/>
      <c r="E926" s="480">
        <f t="shared" si="44"/>
        <v>0</v>
      </c>
      <c r="F926" s="476" t="str">
        <f t="shared" si="45"/>
        <v>否</v>
      </c>
      <c r="G926" s="295" t="str">
        <f t="shared" si="46"/>
        <v>项</v>
      </c>
      <c r="H926" s="296"/>
    </row>
    <row r="927" s="162" customFormat="1" ht="36" customHeight="1" spans="1:8">
      <c r="A927" s="321">
        <v>2130599</v>
      </c>
      <c r="B927" s="481" t="s">
        <v>774</v>
      </c>
      <c r="C927" s="345">
        <f>VLOOKUP(A927,'[3]02'!A:E,5,0)</f>
        <v>1941</v>
      </c>
      <c r="D927" s="345">
        <f>VLOOKUP(A927,[4]Sheet1!$A:$D,4,0)</f>
        <v>360</v>
      </c>
      <c r="E927" s="480">
        <f t="shared" si="44"/>
        <v>-0.815</v>
      </c>
      <c r="F927" s="476" t="str">
        <f t="shared" si="45"/>
        <v>是</v>
      </c>
      <c r="G927" s="295" t="str">
        <f t="shared" si="46"/>
        <v>项</v>
      </c>
      <c r="H927" s="296"/>
    </row>
    <row r="928" s="295" customFormat="1" ht="36" customHeight="1" spans="1:8">
      <c r="A928" s="321">
        <v>21307</v>
      </c>
      <c r="B928" s="478" t="s">
        <v>775</v>
      </c>
      <c r="C928" s="479">
        <f>SUM(C929:C934)</f>
        <v>6817</v>
      </c>
      <c r="D928" s="479">
        <f>SUM(D929:D934)</f>
        <v>7535</v>
      </c>
      <c r="E928" s="480">
        <f t="shared" si="44"/>
        <v>0.105</v>
      </c>
      <c r="F928" s="476" t="str">
        <f t="shared" si="45"/>
        <v>是</v>
      </c>
      <c r="G928" s="295" t="str">
        <f t="shared" si="46"/>
        <v>款</v>
      </c>
      <c r="H928" s="296"/>
    </row>
    <row r="929" s="162" customFormat="1" ht="36" customHeight="1" spans="1:8">
      <c r="A929" s="321">
        <v>2130701</v>
      </c>
      <c r="B929" s="481" t="s">
        <v>776</v>
      </c>
      <c r="C929" s="345">
        <f>VLOOKUP(A929,'[3]02'!A:E,5,0)</f>
        <v>763</v>
      </c>
      <c r="D929" s="345">
        <f>VLOOKUP(A929,[4]Sheet1!$A:$D,4,0)</f>
        <v>1347</v>
      </c>
      <c r="E929" s="480">
        <f t="shared" si="44"/>
        <v>0.765</v>
      </c>
      <c r="F929" s="476" t="str">
        <f t="shared" si="45"/>
        <v>是</v>
      </c>
      <c r="G929" s="295" t="str">
        <f t="shared" si="46"/>
        <v>项</v>
      </c>
      <c r="H929" s="296"/>
    </row>
    <row r="930" s="160" customFormat="1" ht="36" hidden="1" customHeight="1" spans="1:8">
      <c r="A930" s="321">
        <v>2130704</v>
      </c>
      <c r="B930" s="492" t="s">
        <v>777</v>
      </c>
      <c r="C930" s="345">
        <f>VLOOKUP(A930,'[3]02'!A:E,5,0)</f>
        <v>0</v>
      </c>
      <c r="D930" s="345"/>
      <c r="E930" s="480">
        <f t="shared" si="44"/>
        <v>0</v>
      </c>
      <c r="F930" s="476" t="str">
        <f t="shared" si="45"/>
        <v>否</v>
      </c>
      <c r="G930" s="295" t="str">
        <f t="shared" si="46"/>
        <v>项</v>
      </c>
      <c r="H930" s="296"/>
    </row>
    <row r="931" s="162" customFormat="1" ht="36" customHeight="1" spans="1:8">
      <c r="A931" s="321">
        <v>2130705</v>
      </c>
      <c r="B931" s="481" t="s">
        <v>778</v>
      </c>
      <c r="C931" s="345">
        <f>VLOOKUP(A931,'[3]02'!A:E,5,0)</f>
        <v>3756</v>
      </c>
      <c r="D931" s="345">
        <f>VLOOKUP(A931,[4]Sheet1!$A:$D,4,0)</f>
        <v>3541</v>
      </c>
      <c r="E931" s="480">
        <f t="shared" si="44"/>
        <v>-0.057</v>
      </c>
      <c r="F931" s="476" t="str">
        <f t="shared" si="45"/>
        <v>是</v>
      </c>
      <c r="G931" s="295" t="str">
        <f t="shared" si="46"/>
        <v>项</v>
      </c>
      <c r="H931" s="296"/>
    </row>
    <row r="932" s="162" customFormat="1" ht="36" customHeight="1" spans="1:8">
      <c r="A932" s="321">
        <v>2130706</v>
      </c>
      <c r="B932" s="481" t="s">
        <v>779</v>
      </c>
      <c r="C932" s="345">
        <f>VLOOKUP(A932,'[3]02'!A:E,5,0)</f>
        <v>2048</v>
      </c>
      <c r="D932" s="345">
        <f>VLOOKUP(A932,[4]Sheet1!$A:$D,4,0)</f>
        <v>2304</v>
      </c>
      <c r="E932" s="480">
        <f t="shared" si="44"/>
        <v>0.125</v>
      </c>
      <c r="F932" s="476" t="str">
        <f t="shared" si="45"/>
        <v>是</v>
      </c>
      <c r="G932" s="295" t="str">
        <f t="shared" si="46"/>
        <v>项</v>
      </c>
      <c r="H932" s="296"/>
    </row>
    <row r="933" s="162" customFormat="1" ht="36" customHeight="1" spans="1:8">
      <c r="A933" s="321">
        <v>2130707</v>
      </c>
      <c r="B933" s="481" t="s">
        <v>780</v>
      </c>
      <c r="C933" s="345">
        <f>VLOOKUP(A933,'[3]02'!A:E,5,0)</f>
        <v>250</v>
      </c>
      <c r="D933" s="345"/>
      <c r="E933" s="480">
        <f t="shared" si="44"/>
        <v>-1</v>
      </c>
      <c r="F933" s="476" t="str">
        <f t="shared" si="45"/>
        <v>是</v>
      </c>
      <c r="G933" s="295" t="str">
        <f t="shared" si="46"/>
        <v>项</v>
      </c>
      <c r="H933" s="296"/>
    </row>
    <row r="934" s="162" customFormat="1" ht="36" customHeight="1" spans="1:8">
      <c r="A934" s="321">
        <v>2130799</v>
      </c>
      <c r="B934" s="481" t="s">
        <v>781</v>
      </c>
      <c r="C934" s="345">
        <f>VLOOKUP(A934,'[3]02'!A:E,5,0)</f>
        <v>0</v>
      </c>
      <c r="D934" s="345">
        <f>VLOOKUP(A934,[4]Sheet1!$A:$D,4,0)</f>
        <v>343</v>
      </c>
      <c r="E934" s="480">
        <f t="shared" si="44"/>
        <v>0</v>
      </c>
      <c r="F934" s="476" t="str">
        <f t="shared" si="45"/>
        <v>是</v>
      </c>
      <c r="G934" s="295" t="str">
        <f t="shared" si="46"/>
        <v>项</v>
      </c>
      <c r="H934" s="296"/>
    </row>
    <row r="935" s="295" customFormat="1" ht="36" customHeight="1" spans="1:8">
      <c r="A935" s="321">
        <v>21308</v>
      </c>
      <c r="B935" s="478" t="s">
        <v>782</v>
      </c>
      <c r="C935" s="479">
        <f>SUM(C936:C940)</f>
        <v>2189</v>
      </c>
      <c r="D935" s="479">
        <f>SUM(D936:D940)</f>
        <v>2067</v>
      </c>
      <c r="E935" s="480">
        <f t="shared" si="44"/>
        <v>-0.056</v>
      </c>
      <c r="F935" s="476" t="str">
        <f t="shared" si="45"/>
        <v>是</v>
      </c>
      <c r="G935" s="295" t="str">
        <f t="shared" si="46"/>
        <v>款</v>
      </c>
      <c r="H935" s="296"/>
    </row>
    <row r="936" s="162" customFormat="1" ht="36" customHeight="1" spans="1:8">
      <c r="A936" s="321">
        <v>2130801</v>
      </c>
      <c r="B936" s="481" t="s">
        <v>783</v>
      </c>
      <c r="C936" s="345">
        <f>VLOOKUP(A936,'[3]02'!A:E,5,0)</f>
        <v>0</v>
      </c>
      <c r="D936" s="345">
        <f>VLOOKUP(A936,[4]Sheet1!$A:$D,4,0)</f>
        <v>174</v>
      </c>
      <c r="E936" s="480">
        <f t="shared" si="44"/>
        <v>0</v>
      </c>
      <c r="F936" s="476" t="str">
        <f t="shared" si="45"/>
        <v>是</v>
      </c>
      <c r="G936" s="295" t="str">
        <f t="shared" si="46"/>
        <v>项</v>
      </c>
      <c r="H936" s="296"/>
    </row>
    <row r="937" s="162" customFormat="1" ht="36" customHeight="1" spans="1:8">
      <c r="A937" s="321">
        <v>2130803</v>
      </c>
      <c r="B937" s="481" t="s">
        <v>784</v>
      </c>
      <c r="C937" s="345">
        <f>VLOOKUP(A937,'[3]02'!A:E,5,0)</f>
        <v>990</v>
      </c>
      <c r="D937" s="345">
        <f>VLOOKUP(A937,[4]Sheet1!$A:$D,4,0)</f>
        <v>1234</v>
      </c>
      <c r="E937" s="480">
        <f t="shared" si="44"/>
        <v>0.246</v>
      </c>
      <c r="F937" s="476" t="str">
        <f t="shared" si="45"/>
        <v>是</v>
      </c>
      <c r="G937" s="295" t="str">
        <f t="shared" si="46"/>
        <v>项</v>
      </c>
      <c r="H937" s="296"/>
    </row>
    <row r="938" s="162" customFormat="1" ht="36" customHeight="1" spans="1:8">
      <c r="A938" s="321">
        <v>2130804</v>
      </c>
      <c r="B938" s="481" t="s">
        <v>785</v>
      </c>
      <c r="C938" s="345">
        <f>VLOOKUP(A938,'[3]02'!A:E,5,0)</f>
        <v>1199</v>
      </c>
      <c r="D938" s="345">
        <f>VLOOKUP(A938,[4]Sheet1!$A:$D,4,0)</f>
        <v>659</v>
      </c>
      <c r="E938" s="480">
        <f t="shared" si="44"/>
        <v>-0.45</v>
      </c>
      <c r="F938" s="476" t="str">
        <f t="shared" si="45"/>
        <v>是</v>
      </c>
      <c r="G938" s="295" t="str">
        <f t="shared" si="46"/>
        <v>项</v>
      </c>
      <c r="H938" s="296"/>
    </row>
    <row r="939" s="160" customFormat="1" ht="36" hidden="1" customHeight="1" spans="1:8">
      <c r="A939" s="321">
        <v>2130805</v>
      </c>
      <c r="B939" s="481" t="s">
        <v>786</v>
      </c>
      <c r="C939" s="345">
        <f>VLOOKUP(A939,'[3]02'!A:E,5,0)</f>
        <v>0</v>
      </c>
      <c r="D939" s="345"/>
      <c r="E939" s="480">
        <f t="shared" si="44"/>
        <v>0</v>
      </c>
      <c r="F939" s="476" t="str">
        <f t="shared" si="45"/>
        <v>否</v>
      </c>
      <c r="G939" s="295" t="str">
        <f t="shared" si="46"/>
        <v>项</v>
      </c>
      <c r="H939" s="296"/>
    </row>
    <row r="940" s="160" customFormat="1" ht="36" hidden="1" customHeight="1" spans="1:8">
      <c r="A940" s="321">
        <v>2130899</v>
      </c>
      <c r="B940" s="481" t="s">
        <v>787</v>
      </c>
      <c r="C940" s="345">
        <f>VLOOKUP(A940,'[3]02'!A:E,5,0)</f>
        <v>0</v>
      </c>
      <c r="D940" s="345"/>
      <c r="E940" s="480">
        <f t="shared" si="44"/>
        <v>0</v>
      </c>
      <c r="F940" s="476" t="str">
        <f t="shared" si="45"/>
        <v>否</v>
      </c>
      <c r="G940" s="295" t="str">
        <f t="shared" si="46"/>
        <v>项</v>
      </c>
      <c r="H940" s="296"/>
    </row>
    <row r="941" s="296" customFormat="1" ht="36" hidden="1" customHeight="1" spans="1:7">
      <c r="A941" s="321">
        <v>21309</v>
      </c>
      <c r="B941" s="478" t="s">
        <v>788</v>
      </c>
      <c r="C941" s="345">
        <f>SUM(C942:C943)</f>
        <v>0</v>
      </c>
      <c r="D941" s="345">
        <f>SUM(D942:D943)</f>
        <v>0</v>
      </c>
      <c r="E941" s="480">
        <f t="shared" si="44"/>
        <v>0</v>
      </c>
      <c r="F941" s="476" t="str">
        <f t="shared" si="45"/>
        <v>否</v>
      </c>
      <c r="G941" s="295" t="str">
        <f t="shared" si="46"/>
        <v>款</v>
      </c>
    </row>
    <row r="942" s="160" customFormat="1" ht="36" hidden="1" customHeight="1" spans="1:8">
      <c r="A942" s="321">
        <v>2130901</v>
      </c>
      <c r="B942" s="481" t="s">
        <v>789</v>
      </c>
      <c r="C942" s="345">
        <f>VLOOKUP(A942,'[3]02'!A:E,5,0)</f>
        <v>0</v>
      </c>
      <c r="D942" s="345"/>
      <c r="E942" s="480">
        <f t="shared" si="44"/>
        <v>0</v>
      </c>
      <c r="F942" s="476" t="str">
        <f t="shared" si="45"/>
        <v>否</v>
      </c>
      <c r="G942" s="295" t="str">
        <f t="shared" si="46"/>
        <v>项</v>
      </c>
      <c r="H942" s="296"/>
    </row>
    <row r="943" s="160" customFormat="1" ht="36" hidden="1" customHeight="1" spans="1:8">
      <c r="A943" s="321">
        <v>2130999</v>
      </c>
      <c r="B943" s="481" t="s">
        <v>790</v>
      </c>
      <c r="C943" s="345">
        <f>VLOOKUP(A943,'[3]02'!A:E,5,0)</f>
        <v>0</v>
      </c>
      <c r="D943" s="345"/>
      <c r="E943" s="480">
        <f t="shared" si="44"/>
        <v>0</v>
      </c>
      <c r="F943" s="476" t="str">
        <f t="shared" si="45"/>
        <v>否</v>
      </c>
      <c r="G943" s="295" t="str">
        <f t="shared" si="46"/>
        <v>项</v>
      </c>
      <c r="H943" s="296"/>
    </row>
    <row r="944" s="295" customFormat="1" ht="36" customHeight="1" spans="1:8">
      <c r="A944" s="321">
        <v>21399</v>
      </c>
      <c r="B944" s="478" t="s">
        <v>791</v>
      </c>
      <c r="C944" s="479">
        <f>SUM(C945:C946)</f>
        <v>84</v>
      </c>
      <c r="D944" s="479">
        <f>SUM(D945:D946)</f>
        <v>7</v>
      </c>
      <c r="E944" s="480">
        <f t="shared" si="44"/>
        <v>-0.917</v>
      </c>
      <c r="F944" s="476" t="str">
        <f t="shared" si="45"/>
        <v>是</v>
      </c>
      <c r="G944" s="295" t="str">
        <f t="shared" si="46"/>
        <v>款</v>
      </c>
      <c r="H944" s="296"/>
    </row>
    <row r="945" s="160" customFormat="1" ht="36" hidden="1" customHeight="1" spans="1:8">
      <c r="A945" s="321">
        <v>2139901</v>
      </c>
      <c r="B945" s="481" t="s">
        <v>792</v>
      </c>
      <c r="C945" s="345">
        <f>VLOOKUP(A945,'[3]02'!A:E,5,0)</f>
        <v>0</v>
      </c>
      <c r="D945" s="345"/>
      <c r="E945" s="480">
        <f t="shared" si="44"/>
        <v>0</v>
      </c>
      <c r="F945" s="476" t="str">
        <f t="shared" si="45"/>
        <v>否</v>
      </c>
      <c r="G945" s="295" t="str">
        <f t="shared" si="46"/>
        <v>项</v>
      </c>
      <c r="H945" s="296"/>
    </row>
    <row r="946" s="162" customFormat="1" ht="36" customHeight="1" spans="1:8">
      <c r="A946" s="321">
        <v>2139999</v>
      </c>
      <c r="B946" s="481" t="s">
        <v>791</v>
      </c>
      <c r="C946" s="345">
        <f>VLOOKUP(A946,'[3]02'!A:E,5,0)</f>
        <v>84</v>
      </c>
      <c r="D946" s="345">
        <f>VLOOKUP(A946,[4]Sheet1!$A:$D,4,0)</f>
        <v>7</v>
      </c>
      <c r="E946" s="480">
        <f t="shared" si="44"/>
        <v>-0.917</v>
      </c>
      <c r="F946" s="476" t="str">
        <f t="shared" si="45"/>
        <v>是</v>
      </c>
      <c r="G946" s="295" t="str">
        <f t="shared" si="46"/>
        <v>项</v>
      </c>
      <c r="H946" s="296"/>
    </row>
    <row r="947" s="295" customFormat="1" ht="36" customHeight="1" spans="1:8">
      <c r="A947" s="487">
        <v>214</v>
      </c>
      <c r="B947" s="473" t="s">
        <v>74</v>
      </c>
      <c r="C947" s="474">
        <f>SUM(C948,C969,C979,C989,C996)</f>
        <v>10262</v>
      </c>
      <c r="D947" s="474">
        <f>SUM(D948,D969,D979,D989,D996)</f>
        <v>11285</v>
      </c>
      <c r="E947" s="475">
        <f t="shared" si="44"/>
        <v>0.1</v>
      </c>
      <c r="F947" s="476" t="str">
        <f t="shared" si="45"/>
        <v>是</v>
      </c>
      <c r="G947" s="295" t="str">
        <f t="shared" si="46"/>
        <v>类</v>
      </c>
      <c r="H947" s="296"/>
    </row>
    <row r="948" s="295" customFormat="1" ht="36" customHeight="1" spans="1:8">
      <c r="A948" s="321">
        <v>21401</v>
      </c>
      <c r="B948" s="478" t="s">
        <v>793</v>
      </c>
      <c r="C948" s="479">
        <f>SUM(C949:C968)</f>
        <v>10378</v>
      </c>
      <c r="D948" s="479">
        <f>SUM(D949:D968)</f>
        <v>11285</v>
      </c>
      <c r="E948" s="480">
        <f t="shared" si="44"/>
        <v>0.087</v>
      </c>
      <c r="F948" s="476" t="str">
        <f t="shared" si="45"/>
        <v>是</v>
      </c>
      <c r="G948" s="295" t="str">
        <f t="shared" si="46"/>
        <v>款</v>
      </c>
      <c r="H948" s="296"/>
    </row>
    <row r="949" s="162" customFormat="1" ht="36" customHeight="1" spans="1:8">
      <c r="A949" s="321">
        <v>2140101</v>
      </c>
      <c r="B949" s="481" t="s">
        <v>117</v>
      </c>
      <c r="C949" s="345">
        <f>VLOOKUP(A949,'[3]02'!A:E,5,0)</f>
        <v>488</v>
      </c>
      <c r="D949" s="345">
        <f>VLOOKUP(A949,[4]Sheet1!$A:$D,4,0)</f>
        <v>466</v>
      </c>
      <c r="E949" s="480">
        <f t="shared" si="44"/>
        <v>-0.045</v>
      </c>
      <c r="F949" s="476" t="str">
        <f t="shared" si="45"/>
        <v>是</v>
      </c>
      <c r="G949" s="295" t="str">
        <f t="shared" si="46"/>
        <v>项</v>
      </c>
      <c r="H949" s="296"/>
    </row>
    <row r="950" s="160" customFormat="1" ht="36" hidden="1" customHeight="1" spans="1:8">
      <c r="A950" s="321">
        <v>2140102</v>
      </c>
      <c r="B950" s="481" t="s">
        <v>118</v>
      </c>
      <c r="C950" s="345">
        <f>VLOOKUP(A950,'[3]02'!A:E,5,0)</f>
        <v>0</v>
      </c>
      <c r="D950" s="345"/>
      <c r="E950" s="480">
        <f t="shared" si="44"/>
        <v>0</v>
      </c>
      <c r="F950" s="476" t="str">
        <f t="shared" si="45"/>
        <v>否</v>
      </c>
      <c r="G950" s="295" t="str">
        <f t="shared" si="46"/>
        <v>项</v>
      </c>
      <c r="H950" s="296"/>
    </row>
    <row r="951" s="160" customFormat="1" ht="36" hidden="1" customHeight="1" spans="1:8">
      <c r="A951" s="321">
        <v>2140103</v>
      </c>
      <c r="B951" s="481" t="s">
        <v>119</v>
      </c>
      <c r="C951" s="345">
        <f>VLOOKUP(A951,'[3]02'!A:E,5,0)</f>
        <v>0</v>
      </c>
      <c r="D951" s="345"/>
      <c r="E951" s="480">
        <f t="shared" si="44"/>
        <v>0</v>
      </c>
      <c r="F951" s="476" t="str">
        <f t="shared" si="45"/>
        <v>否</v>
      </c>
      <c r="G951" s="295" t="str">
        <f t="shared" si="46"/>
        <v>项</v>
      </c>
      <c r="H951" s="296"/>
    </row>
    <row r="952" s="162" customFormat="1" ht="36" customHeight="1" spans="1:8">
      <c r="A952" s="321">
        <v>2140104</v>
      </c>
      <c r="B952" s="481" t="s">
        <v>794</v>
      </c>
      <c r="C952" s="345">
        <f>VLOOKUP(A952,'[3]02'!A:E,5,0)</f>
        <v>1640</v>
      </c>
      <c r="D952" s="345">
        <f>VLOOKUP(A952,[4]Sheet1!$A:$D,4,0)</f>
        <v>1808</v>
      </c>
      <c r="E952" s="480">
        <f t="shared" si="44"/>
        <v>0.102</v>
      </c>
      <c r="F952" s="476" t="str">
        <f t="shared" si="45"/>
        <v>是</v>
      </c>
      <c r="G952" s="295" t="str">
        <f t="shared" si="46"/>
        <v>项</v>
      </c>
      <c r="H952" s="296"/>
    </row>
    <row r="953" s="162" customFormat="1" ht="36" customHeight="1" spans="1:8">
      <c r="A953" s="321">
        <v>2140106</v>
      </c>
      <c r="B953" s="481" t="s">
        <v>795</v>
      </c>
      <c r="C953" s="345">
        <f>VLOOKUP(A953,'[3]02'!A:E,5,0)</f>
        <v>8250</v>
      </c>
      <c r="D953" s="345">
        <f>VLOOKUP(A953,[4]Sheet1!$A:$D,4,0)</f>
        <v>8737</v>
      </c>
      <c r="E953" s="480">
        <f t="shared" si="44"/>
        <v>0.059</v>
      </c>
      <c r="F953" s="476" t="str">
        <f t="shared" si="45"/>
        <v>是</v>
      </c>
      <c r="G953" s="295" t="str">
        <f t="shared" si="46"/>
        <v>项</v>
      </c>
      <c r="H953" s="296"/>
    </row>
    <row r="954" s="160" customFormat="1" ht="36" hidden="1" customHeight="1" spans="1:8">
      <c r="A954" s="321">
        <v>2140109</v>
      </c>
      <c r="B954" s="481" t="s">
        <v>796</v>
      </c>
      <c r="C954" s="345">
        <f>VLOOKUP(A954,'[3]02'!A:E,5,0)</f>
        <v>0</v>
      </c>
      <c r="D954" s="345"/>
      <c r="E954" s="480">
        <f t="shared" si="44"/>
        <v>0</v>
      </c>
      <c r="F954" s="476" t="str">
        <f t="shared" si="45"/>
        <v>否</v>
      </c>
      <c r="G954" s="295" t="str">
        <f t="shared" si="46"/>
        <v>项</v>
      </c>
      <c r="H954" s="296"/>
    </row>
    <row r="955" s="160" customFormat="1" ht="36" hidden="1" customHeight="1" spans="1:8">
      <c r="A955" s="321">
        <v>2140110</v>
      </c>
      <c r="B955" s="481" t="s">
        <v>797</v>
      </c>
      <c r="C955" s="345">
        <f>VLOOKUP(A955,'[3]02'!A:E,5,0)</f>
        <v>0</v>
      </c>
      <c r="D955" s="345"/>
      <c r="E955" s="480">
        <f t="shared" si="44"/>
        <v>0</v>
      </c>
      <c r="F955" s="476" t="str">
        <f t="shared" si="45"/>
        <v>否</v>
      </c>
      <c r="G955" s="295" t="str">
        <f t="shared" si="46"/>
        <v>项</v>
      </c>
      <c r="H955" s="296"/>
    </row>
    <row r="956" s="162" customFormat="1" ht="36" customHeight="1" spans="1:8">
      <c r="A956" s="321">
        <v>2140112</v>
      </c>
      <c r="B956" s="481" t="s">
        <v>798</v>
      </c>
      <c r="C956" s="345">
        <f>VLOOKUP(A956,'[3]02'!A:E,5,0)</f>
        <v>0</v>
      </c>
      <c r="D956" s="345">
        <f>VLOOKUP(A956,[4]Sheet1!$A:$D,4,0)</f>
        <v>274</v>
      </c>
      <c r="E956" s="480">
        <f t="shared" si="44"/>
        <v>0</v>
      </c>
      <c r="F956" s="476" t="str">
        <f t="shared" si="45"/>
        <v>是</v>
      </c>
      <c r="G956" s="295" t="str">
        <f t="shared" si="46"/>
        <v>项</v>
      </c>
      <c r="H956" s="296"/>
    </row>
    <row r="957" s="160" customFormat="1" ht="36" hidden="1" customHeight="1" spans="1:8">
      <c r="A957" s="321">
        <v>2140114</v>
      </c>
      <c r="B957" s="481" t="s">
        <v>799</v>
      </c>
      <c r="C957" s="345">
        <f>VLOOKUP(A957,'[3]02'!A:E,5,0)</f>
        <v>0</v>
      </c>
      <c r="D957" s="345"/>
      <c r="E957" s="480">
        <f t="shared" si="44"/>
        <v>0</v>
      </c>
      <c r="F957" s="476" t="str">
        <f t="shared" si="45"/>
        <v>否</v>
      </c>
      <c r="G957" s="295" t="str">
        <f t="shared" si="46"/>
        <v>项</v>
      </c>
      <c r="H957" s="296"/>
    </row>
    <row r="958" s="160" customFormat="1" ht="36" hidden="1" customHeight="1" spans="1:8">
      <c r="A958" s="321">
        <v>2140122</v>
      </c>
      <c r="B958" s="481" t="s">
        <v>800</v>
      </c>
      <c r="C958" s="345">
        <f>VLOOKUP(A958,'[3]02'!A:E,5,0)</f>
        <v>0</v>
      </c>
      <c r="D958" s="345"/>
      <c r="E958" s="480">
        <f t="shared" si="44"/>
        <v>0</v>
      </c>
      <c r="F958" s="476" t="str">
        <f t="shared" si="45"/>
        <v>否</v>
      </c>
      <c r="G958" s="295" t="str">
        <f t="shared" si="46"/>
        <v>项</v>
      </c>
      <c r="H958" s="296"/>
    </row>
    <row r="959" s="160" customFormat="1" ht="36" hidden="1" customHeight="1" spans="1:8">
      <c r="A959" s="321">
        <v>2140123</v>
      </c>
      <c r="B959" s="481" t="s">
        <v>801</v>
      </c>
      <c r="C959" s="345">
        <f>VLOOKUP(A959,'[3]02'!A:E,5,0)</f>
        <v>0</v>
      </c>
      <c r="D959" s="345"/>
      <c r="E959" s="480">
        <f t="shared" si="44"/>
        <v>0</v>
      </c>
      <c r="F959" s="476" t="str">
        <f t="shared" si="45"/>
        <v>否</v>
      </c>
      <c r="G959" s="295" t="str">
        <f t="shared" si="46"/>
        <v>项</v>
      </c>
      <c r="H959" s="296"/>
    </row>
    <row r="960" s="160" customFormat="1" ht="36" hidden="1" customHeight="1" spans="1:8">
      <c r="A960" s="321">
        <v>2140127</v>
      </c>
      <c r="B960" s="481" t="s">
        <v>802</v>
      </c>
      <c r="C960" s="345">
        <f>VLOOKUP(A960,'[3]02'!A:E,5,0)</f>
        <v>0</v>
      </c>
      <c r="D960" s="345"/>
      <c r="E960" s="480">
        <f t="shared" si="44"/>
        <v>0</v>
      </c>
      <c r="F960" s="476" t="str">
        <f t="shared" si="45"/>
        <v>否</v>
      </c>
      <c r="G960" s="295" t="str">
        <f t="shared" si="46"/>
        <v>项</v>
      </c>
      <c r="H960" s="296"/>
    </row>
    <row r="961" s="160" customFormat="1" ht="36" hidden="1" customHeight="1" spans="1:8">
      <c r="A961" s="321">
        <v>2140128</v>
      </c>
      <c r="B961" s="481" t="s">
        <v>803</v>
      </c>
      <c r="C961" s="345">
        <f>VLOOKUP(A961,'[3]02'!A:E,5,0)</f>
        <v>0</v>
      </c>
      <c r="D961" s="345"/>
      <c r="E961" s="480">
        <f t="shared" si="44"/>
        <v>0</v>
      </c>
      <c r="F961" s="476" t="str">
        <f t="shared" si="45"/>
        <v>否</v>
      </c>
      <c r="G961" s="295" t="str">
        <f t="shared" si="46"/>
        <v>项</v>
      </c>
      <c r="H961" s="296"/>
    </row>
    <row r="962" s="160" customFormat="1" ht="36" hidden="1" customHeight="1" spans="1:8">
      <c r="A962" s="321">
        <v>2140129</v>
      </c>
      <c r="B962" s="481" t="s">
        <v>804</v>
      </c>
      <c r="C962" s="345">
        <f>VLOOKUP(A962,'[3]02'!A:E,5,0)</f>
        <v>0</v>
      </c>
      <c r="D962" s="345"/>
      <c r="E962" s="480">
        <f t="shared" si="44"/>
        <v>0</v>
      </c>
      <c r="F962" s="476" t="str">
        <f t="shared" si="45"/>
        <v>否</v>
      </c>
      <c r="G962" s="295" t="str">
        <f t="shared" si="46"/>
        <v>项</v>
      </c>
      <c r="H962" s="296"/>
    </row>
    <row r="963" s="160" customFormat="1" ht="36" hidden="1" customHeight="1" spans="1:8">
      <c r="A963" s="321">
        <v>2140130</v>
      </c>
      <c r="B963" s="481" t="s">
        <v>805</v>
      </c>
      <c r="C963" s="345">
        <f>VLOOKUP(A963,'[3]02'!A:E,5,0)</f>
        <v>0</v>
      </c>
      <c r="D963" s="345"/>
      <c r="E963" s="480">
        <f t="shared" si="44"/>
        <v>0</v>
      </c>
      <c r="F963" s="476" t="str">
        <f t="shared" si="45"/>
        <v>否</v>
      </c>
      <c r="G963" s="295" t="str">
        <f t="shared" si="46"/>
        <v>项</v>
      </c>
      <c r="H963" s="296"/>
    </row>
    <row r="964" s="160" customFormat="1" ht="36" hidden="1" customHeight="1" spans="1:8">
      <c r="A964" s="321">
        <v>2140131</v>
      </c>
      <c r="B964" s="481" t="s">
        <v>806</v>
      </c>
      <c r="C964" s="345">
        <f>VLOOKUP(A964,'[3]02'!A:E,5,0)</f>
        <v>0</v>
      </c>
      <c r="D964" s="345"/>
      <c r="E964" s="480">
        <f t="shared" ref="E964:E1027" si="47">IF(C964&lt;0,"",IFERROR(D964/C964-1,0))</f>
        <v>0</v>
      </c>
      <c r="F964" s="476" t="str">
        <f t="shared" ref="F964:F1027" si="48">IF(LEN(A964)=3,"是",IF(B964&lt;&gt;"",IF(SUM(C964:D964)&lt;&gt;0,"是","否"),"是"))</f>
        <v>否</v>
      </c>
      <c r="G964" s="295" t="str">
        <f t="shared" ref="G964:G1027" si="49">IF(LEN(A964)=3,"类",IF(LEN(A964)=5,"款","项"))</f>
        <v>项</v>
      </c>
      <c r="H964" s="296"/>
    </row>
    <row r="965" s="160" customFormat="1" ht="36" hidden="1" customHeight="1" spans="1:8">
      <c r="A965" s="321">
        <v>2140133</v>
      </c>
      <c r="B965" s="481" t="s">
        <v>807</v>
      </c>
      <c r="C965" s="345">
        <f>VLOOKUP(A965,'[3]02'!A:E,5,0)</f>
        <v>0</v>
      </c>
      <c r="D965" s="345"/>
      <c r="E965" s="480">
        <f t="shared" si="47"/>
        <v>0</v>
      </c>
      <c r="F965" s="476" t="str">
        <f t="shared" si="48"/>
        <v>否</v>
      </c>
      <c r="G965" s="295" t="str">
        <f t="shared" si="49"/>
        <v>项</v>
      </c>
      <c r="H965" s="296"/>
    </row>
    <row r="966" s="160" customFormat="1" ht="36" hidden="1" customHeight="1" spans="1:8">
      <c r="A966" s="321">
        <v>2140136</v>
      </c>
      <c r="B966" s="481" t="s">
        <v>808</v>
      </c>
      <c r="C966" s="345">
        <f>VLOOKUP(A966,'[3]02'!A:E,5,0)</f>
        <v>0</v>
      </c>
      <c r="D966" s="345"/>
      <c r="E966" s="480">
        <f t="shared" si="47"/>
        <v>0</v>
      </c>
      <c r="F966" s="476" t="str">
        <f t="shared" si="48"/>
        <v>否</v>
      </c>
      <c r="G966" s="295" t="str">
        <f t="shared" si="49"/>
        <v>项</v>
      </c>
      <c r="H966" s="296"/>
    </row>
    <row r="967" s="160" customFormat="1" ht="36" hidden="1" customHeight="1" spans="1:8">
      <c r="A967" s="321">
        <v>2140138</v>
      </c>
      <c r="B967" s="481" t="s">
        <v>809</v>
      </c>
      <c r="C967" s="345">
        <f>VLOOKUP(A967,'[3]02'!A:E,5,0)</f>
        <v>0</v>
      </c>
      <c r="D967" s="345"/>
      <c r="E967" s="480">
        <f t="shared" si="47"/>
        <v>0</v>
      </c>
      <c r="F967" s="476" t="str">
        <f t="shared" si="48"/>
        <v>否</v>
      </c>
      <c r="G967" s="295" t="str">
        <f t="shared" si="49"/>
        <v>项</v>
      </c>
      <c r="H967" s="296"/>
    </row>
    <row r="968" s="160" customFormat="1" ht="36" hidden="1" customHeight="1" spans="1:8">
      <c r="A968" s="321">
        <v>2140199</v>
      </c>
      <c r="B968" s="481" t="s">
        <v>810</v>
      </c>
      <c r="C968" s="345">
        <f>VLOOKUP(A968,'[3]02'!A:E,5,0)</f>
        <v>0</v>
      </c>
      <c r="D968" s="345"/>
      <c r="E968" s="480">
        <f t="shared" si="47"/>
        <v>0</v>
      </c>
      <c r="F968" s="476" t="str">
        <f t="shared" si="48"/>
        <v>否</v>
      </c>
      <c r="G968" s="295" t="str">
        <f t="shared" si="49"/>
        <v>项</v>
      </c>
      <c r="H968" s="296"/>
    </row>
    <row r="969" s="296" customFormat="1" ht="36" hidden="1" customHeight="1" spans="1:7">
      <c r="A969" s="321">
        <v>21402</v>
      </c>
      <c r="B969" s="478" t="s">
        <v>811</v>
      </c>
      <c r="C969" s="479">
        <f>SUM(C970:C978)</f>
        <v>0</v>
      </c>
      <c r="D969" s="479">
        <f>SUM(D970:D978)</f>
        <v>0</v>
      </c>
      <c r="E969" s="480">
        <f t="shared" si="47"/>
        <v>0</v>
      </c>
      <c r="F969" s="476" t="str">
        <f t="shared" si="48"/>
        <v>否</v>
      </c>
      <c r="G969" s="295" t="str">
        <f t="shared" si="49"/>
        <v>款</v>
      </c>
    </row>
    <row r="970" s="160" customFormat="1" ht="36" hidden="1" customHeight="1" spans="1:8">
      <c r="A970" s="321">
        <v>2140201</v>
      </c>
      <c r="B970" s="481" t="s">
        <v>117</v>
      </c>
      <c r="C970" s="345">
        <f>VLOOKUP(A970,'[3]02'!A:E,5,0)</f>
        <v>0</v>
      </c>
      <c r="D970" s="345"/>
      <c r="E970" s="480">
        <f t="shared" si="47"/>
        <v>0</v>
      </c>
      <c r="F970" s="476" t="str">
        <f t="shared" si="48"/>
        <v>否</v>
      </c>
      <c r="G970" s="295" t="str">
        <f t="shared" si="49"/>
        <v>项</v>
      </c>
      <c r="H970" s="296"/>
    </row>
    <row r="971" s="160" customFormat="1" ht="36" hidden="1" customHeight="1" spans="1:8">
      <c r="A971" s="321">
        <v>2140202</v>
      </c>
      <c r="B971" s="481" t="s">
        <v>118</v>
      </c>
      <c r="C971" s="345">
        <f>VLOOKUP(A971,'[3]02'!A:E,5,0)</f>
        <v>0</v>
      </c>
      <c r="D971" s="345"/>
      <c r="E971" s="480">
        <f t="shared" si="47"/>
        <v>0</v>
      </c>
      <c r="F971" s="476" t="str">
        <f t="shared" si="48"/>
        <v>否</v>
      </c>
      <c r="G971" s="295" t="str">
        <f t="shared" si="49"/>
        <v>项</v>
      </c>
      <c r="H971" s="296"/>
    </row>
    <row r="972" s="160" customFormat="1" ht="36" hidden="1" customHeight="1" spans="1:8">
      <c r="A972" s="321">
        <v>2140203</v>
      </c>
      <c r="B972" s="481" t="s">
        <v>119</v>
      </c>
      <c r="C972" s="345">
        <f>VLOOKUP(A972,'[3]02'!A:E,5,0)</f>
        <v>0</v>
      </c>
      <c r="D972" s="345"/>
      <c r="E972" s="480">
        <f t="shared" si="47"/>
        <v>0</v>
      </c>
      <c r="F972" s="476" t="str">
        <f t="shared" si="48"/>
        <v>否</v>
      </c>
      <c r="G972" s="295" t="str">
        <f t="shared" si="49"/>
        <v>项</v>
      </c>
      <c r="H972" s="296"/>
    </row>
    <row r="973" s="160" customFormat="1" ht="36" hidden="1" customHeight="1" spans="1:8">
      <c r="A973" s="321">
        <v>2140204</v>
      </c>
      <c r="B973" s="481" t="s">
        <v>812</v>
      </c>
      <c r="C973" s="345">
        <f>VLOOKUP(A973,'[3]02'!A:E,5,0)</f>
        <v>0</v>
      </c>
      <c r="D973" s="345"/>
      <c r="E973" s="480">
        <f t="shared" si="47"/>
        <v>0</v>
      </c>
      <c r="F973" s="476" t="str">
        <f t="shared" si="48"/>
        <v>否</v>
      </c>
      <c r="G973" s="295" t="str">
        <f t="shared" si="49"/>
        <v>项</v>
      </c>
      <c r="H973" s="296"/>
    </row>
    <row r="974" s="160" customFormat="1" ht="36" hidden="1" customHeight="1" spans="1:8">
      <c r="A974" s="321">
        <v>2140205</v>
      </c>
      <c r="B974" s="481" t="s">
        <v>813</v>
      </c>
      <c r="C974" s="345">
        <f>VLOOKUP(A974,'[3]02'!A:E,5,0)</f>
        <v>0</v>
      </c>
      <c r="D974" s="345"/>
      <c r="E974" s="480">
        <f t="shared" si="47"/>
        <v>0</v>
      </c>
      <c r="F974" s="476" t="str">
        <f t="shared" si="48"/>
        <v>否</v>
      </c>
      <c r="G974" s="295" t="str">
        <f t="shared" si="49"/>
        <v>项</v>
      </c>
      <c r="H974" s="296"/>
    </row>
    <row r="975" s="160" customFormat="1" ht="36" hidden="1" customHeight="1" spans="1:8">
      <c r="A975" s="321">
        <v>2140206</v>
      </c>
      <c r="B975" s="481" t="s">
        <v>814</v>
      </c>
      <c r="C975" s="345">
        <f>VLOOKUP(A975,'[3]02'!A:E,5,0)</f>
        <v>0</v>
      </c>
      <c r="D975" s="345"/>
      <c r="E975" s="480">
        <f t="shared" si="47"/>
        <v>0</v>
      </c>
      <c r="F975" s="476" t="str">
        <f t="shared" si="48"/>
        <v>否</v>
      </c>
      <c r="G975" s="295" t="str">
        <f t="shared" si="49"/>
        <v>项</v>
      </c>
      <c r="H975" s="296"/>
    </row>
    <row r="976" s="160" customFormat="1" ht="36" hidden="1" customHeight="1" spans="1:8">
      <c r="A976" s="321">
        <v>2140207</v>
      </c>
      <c r="B976" s="481" t="s">
        <v>815</v>
      </c>
      <c r="C976" s="345">
        <f>VLOOKUP(A976,'[3]02'!A:E,5,0)</f>
        <v>0</v>
      </c>
      <c r="D976" s="345"/>
      <c r="E976" s="480">
        <f t="shared" si="47"/>
        <v>0</v>
      </c>
      <c r="F976" s="476" t="str">
        <f t="shared" si="48"/>
        <v>否</v>
      </c>
      <c r="G976" s="295" t="str">
        <f t="shared" si="49"/>
        <v>项</v>
      </c>
      <c r="H976" s="296"/>
    </row>
    <row r="977" s="160" customFormat="1" ht="36" hidden="1" customHeight="1" spans="1:8">
      <c r="A977" s="321">
        <v>2140208</v>
      </c>
      <c r="B977" s="481" t="s">
        <v>816</v>
      </c>
      <c r="C977" s="345">
        <f>VLOOKUP(A977,'[3]02'!A:E,5,0)</f>
        <v>0</v>
      </c>
      <c r="D977" s="345"/>
      <c r="E977" s="480">
        <f t="shared" si="47"/>
        <v>0</v>
      </c>
      <c r="F977" s="476" t="str">
        <f t="shared" si="48"/>
        <v>否</v>
      </c>
      <c r="G977" s="295" t="str">
        <f t="shared" si="49"/>
        <v>项</v>
      </c>
      <c r="H977" s="296"/>
    </row>
    <row r="978" s="160" customFormat="1" ht="36" hidden="1" customHeight="1" spans="1:8">
      <c r="A978" s="321">
        <v>2140299</v>
      </c>
      <c r="B978" s="481" t="s">
        <v>817</v>
      </c>
      <c r="C978" s="345">
        <f>VLOOKUP(A978,'[3]02'!A:E,5,0)</f>
        <v>0</v>
      </c>
      <c r="D978" s="345"/>
      <c r="E978" s="480">
        <f t="shared" si="47"/>
        <v>0</v>
      </c>
      <c r="F978" s="476" t="str">
        <f t="shared" si="48"/>
        <v>否</v>
      </c>
      <c r="G978" s="295" t="str">
        <f t="shared" si="49"/>
        <v>项</v>
      </c>
      <c r="H978" s="296"/>
    </row>
    <row r="979" s="296" customFormat="1" ht="36" hidden="1" customHeight="1" spans="1:7">
      <c r="A979" s="321">
        <v>21403</v>
      </c>
      <c r="B979" s="478" t="s">
        <v>818</v>
      </c>
      <c r="C979" s="479">
        <f>SUM(C980:C988)</f>
        <v>0</v>
      </c>
      <c r="D979" s="479">
        <f>SUM(D980:D988)</f>
        <v>0</v>
      </c>
      <c r="E979" s="480">
        <f t="shared" si="47"/>
        <v>0</v>
      </c>
      <c r="F979" s="476" t="str">
        <f t="shared" si="48"/>
        <v>否</v>
      </c>
      <c r="G979" s="295" t="str">
        <f t="shared" si="49"/>
        <v>款</v>
      </c>
    </row>
    <row r="980" s="160" customFormat="1" ht="36" hidden="1" customHeight="1" spans="1:8">
      <c r="A980" s="321">
        <v>2140301</v>
      </c>
      <c r="B980" s="481" t="s">
        <v>117</v>
      </c>
      <c r="C980" s="345">
        <f>VLOOKUP(A980,'[3]02'!A:E,5,0)</f>
        <v>0</v>
      </c>
      <c r="D980" s="345"/>
      <c r="E980" s="480">
        <f t="shared" si="47"/>
        <v>0</v>
      </c>
      <c r="F980" s="476" t="str">
        <f t="shared" si="48"/>
        <v>否</v>
      </c>
      <c r="G980" s="295" t="str">
        <f t="shared" si="49"/>
        <v>项</v>
      </c>
      <c r="H980" s="296"/>
    </row>
    <row r="981" s="160" customFormat="1" ht="36" hidden="1" customHeight="1" spans="1:8">
      <c r="A981" s="321">
        <v>2140302</v>
      </c>
      <c r="B981" s="481" t="s">
        <v>118</v>
      </c>
      <c r="C981" s="345">
        <f>VLOOKUP(A981,'[3]02'!A:E,5,0)</f>
        <v>0</v>
      </c>
      <c r="D981" s="345"/>
      <c r="E981" s="480">
        <f t="shared" si="47"/>
        <v>0</v>
      </c>
      <c r="F981" s="476" t="str">
        <f t="shared" si="48"/>
        <v>否</v>
      </c>
      <c r="G981" s="295" t="str">
        <f t="shared" si="49"/>
        <v>项</v>
      </c>
      <c r="H981" s="296"/>
    </row>
    <row r="982" s="160" customFormat="1" ht="36" hidden="1" customHeight="1" spans="1:8">
      <c r="A982" s="321">
        <v>2140303</v>
      </c>
      <c r="B982" s="481" t="s">
        <v>119</v>
      </c>
      <c r="C982" s="345">
        <f>VLOOKUP(A982,'[3]02'!A:E,5,0)</f>
        <v>0</v>
      </c>
      <c r="D982" s="345"/>
      <c r="E982" s="480">
        <f t="shared" si="47"/>
        <v>0</v>
      </c>
      <c r="F982" s="476" t="str">
        <f t="shared" si="48"/>
        <v>否</v>
      </c>
      <c r="G982" s="295" t="str">
        <f t="shared" si="49"/>
        <v>项</v>
      </c>
      <c r="H982" s="296"/>
    </row>
    <row r="983" s="160" customFormat="1" ht="36" hidden="1" customHeight="1" spans="1:8">
      <c r="A983" s="321">
        <v>2140304</v>
      </c>
      <c r="B983" s="481" t="s">
        <v>819</v>
      </c>
      <c r="C983" s="345">
        <f>VLOOKUP(A983,'[3]02'!A:E,5,0)</f>
        <v>0</v>
      </c>
      <c r="D983" s="345"/>
      <c r="E983" s="480">
        <f t="shared" si="47"/>
        <v>0</v>
      </c>
      <c r="F983" s="476" t="str">
        <f t="shared" si="48"/>
        <v>否</v>
      </c>
      <c r="G983" s="295" t="str">
        <f t="shared" si="49"/>
        <v>项</v>
      </c>
      <c r="H983" s="296"/>
    </row>
    <row r="984" s="160" customFormat="1" ht="36" hidden="1" customHeight="1" spans="1:8">
      <c r="A984" s="321">
        <v>2140305</v>
      </c>
      <c r="B984" s="481" t="s">
        <v>820</v>
      </c>
      <c r="C984" s="345">
        <f>VLOOKUP(A984,'[3]02'!A:E,5,0)</f>
        <v>0</v>
      </c>
      <c r="D984" s="345"/>
      <c r="E984" s="480">
        <f t="shared" si="47"/>
        <v>0</v>
      </c>
      <c r="F984" s="476" t="str">
        <f t="shared" si="48"/>
        <v>否</v>
      </c>
      <c r="G984" s="295" t="str">
        <f t="shared" si="49"/>
        <v>项</v>
      </c>
      <c r="H984" s="296"/>
    </row>
    <row r="985" s="160" customFormat="1" ht="36" hidden="1" customHeight="1" spans="1:8">
      <c r="A985" s="321">
        <v>2140306</v>
      </c>
      <c r="B985" s="481" t="s">
        <v>821</v>
      </c>
      <c r="C985" s="345">
        <f>VLOOKUP(A985,'[3]02'!A:E,5,0)</f>
        <v>0</v>
      </c>
      <c r="D985" s="345"/>
      <c r="E985" s="480">
        <f t="shared" si="47"/>
        <v>0</v>
      </c>
      <c r="F985" s="476" t="str">
        <f t="shared" si="48"/>
        <v>否</v>
      </c>
      <c r="G985" s="295" t="str">
        <f t="shared" si="49"/>
        <v>项</v>
      </c>
      <c r="H985" s="296"/>
    </row>
    <row r="986" s="160" customFormat="1" ht="36" hidden="1" customHeight="1" spans="1:8">
      <c r="A986" s="321">
        <v>2140307</v>
      </c>
      <c r="B986" s="481" t="s">
        <v>822</v>
      </c>
      <c r="C986" s="345">
        <f>VLOOKUP(A986,'[3]02'!A:E,5,0)</f>
        <v>0</v>
      </c>
      <c r="D986" s="345"/>
      <c r="E986" s="480">
        <f t="shared" si="47"/>
        <v>0</v>
      </c>
      <c r="F986" s="476" t="str">
        <f t="shared" si="48"/>
        <v>否</v>
      </c>
      <c r="G986" s="295" t="str">
        <f t="shared" si="49"/>
        <v>项</v>
      </c>
      <c r="H986" s="296"/>
    </row>
    <row r="987" s="160" customFormat="1" ht="36" hidden="1" customHeight="1" spans="1:8">
      <c r="A987" s="321">
        <v>2140308</v>
      </c>
      <c r="B987" s="481" t="s">
        <v>823</v>
      </c>
      <c r="C987" s="345">
        <f>VLOOKUP(A987,'[3]02'!A:E,5,0)</f>
        <v>0</v>
      </c>
      <c r="D987" s="345"/>
      <c r="E987" s="480">
        <f t="shared" si="47"/>
        <v>0</v>
      </c>
      <c r="F987" s="476" t="str">
        <f t="shared" si="48"/>
        <v>否</v>
      </c>
      <c r="G987" s="295" t="str">
        <f t="shared" si="49"/>
        <v>项</v>
      </c>
      <c r="H987" s="296"/>
    </row>
    <row r="988" s="160" customFormat="1" ht="36" hidden="1" customHeight="1" spans="1:8">
      <c r="A988" s="321">
        <v>2140399</v>
      </c>
      <c r="B988" s="481" t="s">
        <v>824</v>
      </c>
      <c r="C988" s="345">
        <f>VLOOKUP(A988,'[3]02'!A:E,5,0)</f>
        <v>0</v>
      </c>
      <c r="D988" s="345"/>
      <c r="E988" s="480">
        <f t="shared" si="47"/>
        <v>0</v>
      </c>
      <c r="F988" s="476" t="str">
        <f t="shared" si="48"/>
        <v>否</v>
      </c>
      <c r="G988" s="295" t="str">
        <f t="shared" si="49"/>
        <v>项</v>
      </c>
      <c r="H988" s="296"/>
    </row>
    <row r="989" s="296" customFormat="1" ht="36" hidden="1" customHeight="1" spans="1:7">
      <c r="A989" s="321">
        <v>21405</v>
      </c>
      <c r="B989" s="478" t="s">
        <v>825</v>
      </c>
      <c r="C989" s="479">
        <f>SUM(C990:C995)</f>
        <v>0</v>
      </c>
      <c r="D989" s="479">
        <f>SUM(D990:D995)</f>
        <v>0</v>
      </c>
      <c r="E989" s="480">
        <f t="shared" si="47"/>
        <v>0</v>
      </c>
      <c r="F989" s="476" t="str">
        <f t="shared" si="48"/>
        <v>否</v>
      </c>
      <c r="G989" s="295" t="str">
        <f t="shared" si="49"/>
        <v>款</v>
      </c>
    </row>
    <row r="990" s="160" customFormat="1" ht="36" hidden="1" customHeight="1" spans="1:8">
      <c r="A990" s="321">
        <v>2140501</v>
      </c>
      <c r="B990" s="481" t="s">
        <v>117</v>
      </c>
      <c r="C990" s="345">
        <f>VLOOKUP(A990,'[3]02'!A:E,5,0)</f>
        <v>0</v>
      </c>
      <c r="D990" s="345"/>
      <c r="E990" s="480">
        <f t="shared" si="47"/>
        <v>0</v>
      </c>
      <c r="F990" s="476" t="str">
        <f t="shared" si="48"/>
        <v>否</v>
      </c>
      <c r="G990" s="295" t="str">
        <f t="shared" si="49"/>
        <v>项</v>
      </c>
      <c r="H990" s="296"/>
    </row>
    <row r="991" s="160" customFormat="1" ht="36" hidden="1" customHeight="1" spans="1:8">
      <c r="A991" s="321">
        <v>2140502</v>
      </c>
      <c r="B991" s="481" t="s">
        <v>118</v>
      </c>
      <c r="C991" s="345">
        <f>VLOOKUP(A991,'[3]02'!A:E,5,0)</f>
        <v>0</v>
      </c>
      <c r="D991" s="345"/>
      <c r="E991" s="480">
        <f t="shared" si="47"/>
        <v>0</v>
      </c>
      <c r="F991" s="476" t="str">
        <f t="shared" si="48"/>
        <v>否</v>
      </c>
      <c r="G991" s="295" t="str">
        <f t="shared" si="49"/>
        <v>项</v>
      </c>
      <c r="H991" s="296"/>
    </row>
    <row r="992" s="160" customFormat="1" ht="36" hidden="1" customHeight="1" spans="1:8">
      <c r="A992" s="321">
        <v>2140503</v>
      </c>
      <c r="B992" s="481" t="s">
        <v>119</v>
      </c>
      <c r="C992" s="345">
        <f>VLOOKUP(A992,'[3]02'!A:E,5,0)</f>
        <v>0</v>
      </c>
      <c r="D992" s="345"/>
      <c r="E992" s="480">
        <f t="shared" si="47"/>
        <v>0</v>
      </c>
      <c r="F992" s="476" t="str">
        <f t="shared" si="48"/>
        <v>否</v>
      </c>
      <c r="G992" s="295" t="str">
        <f t="shared" si="49"/>
        <v>项</v>
      </c>
      <c r="H992" s="296"/>
    </row>
    <row r="993" s="160" customFormat="1" ht="36" hidden="1" customHeight="1" spans="1:8">
      <c r="A993" s="321">
        <v>2140504</v>
      </c>
      <c r="B993" s="481" t="s">
        <v>816</v>
      </c>
      <c r="C993" s="345">
        <f>VLOOKUP(A993,'[3]02'!A:E,5,0)</f>
        <v>0</v>
      </c>
      <c r="D993" s="345"/>
      <c r="E993" s="480">
        <f t="shared" si="47"/>
        <v>0</v>
      </c>
      <c r="F993" s="476" t="str">
        <f t="shared" si="48"/>
        <v>否</v>
      </c>
      <c r="G993" s="295" t="str">
        <f t="shared" si="49"/>
        <v>项</v>
      </c>
      <c r="H993" s="296"/>
    </row>
    <row r="994" s="160" customFormat="1" ht="36" hidden="1" customHeight="1" spans="1:8">
      <c r="A994" s="321">
        <v>2140505</v>
      </c>
      <c r="B994" s="481" t="s">
        <v>826</v>
      </c>
      <c r="C994" s="345">
        <f>VLOOKUP(A994,'[3]02'!A:E,5,0)</f>
        <v>0</v>
      </c>
      <c r="D994" s="345"/>
      <c r="E994" s="480">
        <f t="shared" si="47"/>
        <v>0</v>
      </c>
      <c r="F994" s="476" t="str">
        <f t="shared" si="48"/>
        <v>否</v>
      </c>
      <c r="G994" s="295" t="str">
        <f t="shared" si="49"/>
        <v>项</v>
      </c>
      <c r="H994" s="296"/>
    </row>
    <row r="995" s="160" customFormat="1" ht="36" hidden="1" customHeight="1" spans="1:8">
      <c r="A995" s="321">
        <v>2140599</v>
      </c>
      <c r="B995" s="481" t="s">
        <v>827</v>
      </c>
      <c r="C995" s="345">
        <f>VLOOKUP(A995,'[3]02'!A:E,5,0)</f>
        <v>0</v>
      </c>
      <c r="D995" s="345"/>
      <c r="E995" s="480">
        <f t="shared" si="47"/>
        <v>0</v>
      </c>
      <c r="F995" s="476" t="str">
        <f t="shared" si="48"/>
        <v>否</v>
      </c>
      <c r="G995" s="295" t="str">
        <f t="shared" si="49"/>
        <v>项</v>
      </c>
      <c r="H995" s="296"/>
    </row>
    <row r="996" s="295" customFormat="1" ht="36" customHeight="1" spans="1:8">
      <c r="A996" s="321">
        <v>21499</v>
      </c>
      <c r="B996" s="478" t="s">
        <v>828</v>
      </c>
      <c r="C996" s="479">
        <f>SUM(C997:C998)</f>
        <v>-116</v>
      </c>
      <c r="D996" s="479">
        <f>SUM(D997:D998)</f>
        <v>0</v>
      </c>
      <c r="E996" s="480" t="str">
        <f t="shared" si="47"/>
        <v/>
      </c>
      <c r="F996" s="476" t="str">
        <f t="shared" si="48"/>
        <v>是</v>
      </c>
      <c r="G996" s="295" t="str">
        <f t="shared" si="49"/>
        <v>款</v>
      </c>
      <c r="H996" s="296"/>
    </row>
    <row r="997" s="162" customFormat="1" ht="36" customHeight="1" spans="1:8">
      <c r="A997" s="321">
        <v>2149901</v>
      </c>
      <c r="B997" s="481" t="s">
        <v>829</v>
      </c>
      <c r="C997" s="345">
        <f>VLOOKUP(A997,'[3]02'!A:E,5,0)</f>
        <v>-116</v>
      </c>
      <c r="D997" s="345"/>
      <c r="E997" s="480" t="str">
        <f t="shared" si="47"/>
        <v/>
      </c>
      <c r="F997" s="476" t="str">
        <f t="shared" si="48"/>
        <v>是</v>
      </c>
      <c r="G997" s="295" t="str">
        <f t="shared" si="49"/>
        <v>项</v>
      </c>
      <c r="H997" s="296"/>
    </row>
    <row r="998" s="160" customFormat="1" ht="36" hidden="1" customHeight="1" spans="1:8">
      <c r="A998" s="321">
        <v>2149999</v>
      </c>
      <c r="B998" s="481" t="s">
        <v>828</v>
      </c>
      <c r="C998" s="345">
        <f>VLOOKUP(A998,'[3]02'!A:E,5,0)</f>
        <v>0</v>
      </c>
      <c r="D998" s="345"/>
      <c r="E998" s="480">
        <f t="shared" si="47"/>
        <v>0</v>
      </c>
      <c r="F998" s="476" t="str">
        <f t="shared" si="48"/>
        <v>否</v>
      </c>
      <c r="G998" s="295" t="str">
        <f t="shared" si="49"/>
        <v>项</v>
      </c>
      <c r="H998" s="296"/>
    </row>
    <row r="999" s="295" customFormat="1" ht="36" customHeight="1" spans="1:8">
      <c r="A999" s="487">
        <v>215</v>
      </c>
      <c r="B999" s="473" t="s">
        <v>76</v>
      </c>
      <c r="C999" s="474">
        <f>SUM(C1000,C1010,C1026,C1031,C1042,C1049,C1057)</f>
        <v>753</v>
      </c>
      <c r="D999" s="474">
        <f>SUM(D1000,D1010,D1026,D1031,D1042,D1049,D1057)</f>
        <v>640</v>
      </c>
      <c r="E999" s="475">
        <f t="shared" si="47"/>
        <v>-0.15</v>
      </c>
      <c r="F999" s="476" t="str">
        <f t="shared" si="48"/>
        <v>是</v>
      </c>
      <c r="G999" s="295" t="str">
        <f t="shared" si="49"/>
        <v>类</v>
      </c>
      <c r="H999" s="296"/>
    </row>
    <row r="1000" s="296" customFormat="1" ht="36" hidden="1" customHeight="1" spans="1:7">
      <c r="A1000" s="321">
        <v>21501</v>
      </c>
      <c r="B1000" s="478" t="s">
        <v>830</v>
      </c>
      <c r="C1000" s="479">
        <f>SUM(C1001:C1009)</f>
        <v>0</v>
      </c>
      <c r="D1000" s="479">
        <f>SUM(D1001:D1009)</f>
        <v>0</v>
      </c>
      <c r="E1000" s="480">
        <f t="shared" si="47"/>
        <v>0</v>
      </c>
      <c r="F1000" s="476" t="str">
        <f t="shared" si="48"/>
        <v>否</v>
      </c>
      <c r="G1000" s="295" t="str">
        <f t="shared" si="49"/>
        <v>款</v>
      </c>
    </row>
    <row r="1001" s="160" customFormat="1" ht="36" hidden="1" customHeight="1" spans="1:8">
      <c r="A1001" s="321">
        <v>2150101</v>
      </c>
      <c r="B1001" s="481" t="s">
        <v>117</v>
      </c>
      <c r="C1001" s="345">
        <f>VLOOKUP(A1001,'[3]02'!A:E,5,0)</f>
        <v>0</v>
      </c>
      <c r="D1001" s="345"/>
      <c r="E1001" s="480">
        <f t="shared" si="47"/>
        <v>0</v>
      </c>
      <c r="F1001" s="476" t="str">
        <f t="shared" si="48"/>
        <v>否</v>
      </c>
      <c r="G1001" s="295" t="str">
        <f t="shared" si="49"/>
        <v>项</v>
      </c>
      <c r="H1001" s="296"/>
    </row>
    <row r="1002" s="160" customFormat="1" ht="36" hidden="1" customHeight="1" spans="1:8">
      <c r="A1002" s="321">
        <v>2150102</v>
      </c>
      <c r="B1002" s="481" t="s">
        <v>118</v>
      </c>
      <c r="C1002" s="345">
        <f>VLOOKUP(A1002,'[3]02'!A:E,5,0)</f>
        <v>0</v>
      </c>
      <c r="D1002" s="345"/>
      <c r="E1002" s="480">
        <f t="shared" si="47"/>
        <v>0</v>
      </c>
      <c r="F1002" s="476" t="str">
        <f t="shared" si="48"/>
        <v>否</v>
      </c>
      <c r="G1002" s="295" t="str">
        <f t="shared" si="49"/>
        <v>项</v>
      </c>
      <c r="H1002" s="296"/>
    </row>
    <row r="1003" s="160" customFormat="1" ht="36" hidden="1" customHeight="1" spans="1:8">
      <c r="A1003" s="321">
        <v>2150103</v>
      </c>
      <c r="B1003" s="481" t="s">
        <v>119</v>
      </c>
      <c r="C1003" s="345">
        <f>VLOOKUP(A1003,'[3]02'!A:E,5,0)</f>
        <v>0</v>
      </c>
      <c r="D1003" s="345"/>
      <c r="E1003" s="480">
        <f t="shared" si="47"/>
        <v>0</v>
      </c>
      <c r="F1003" s="476" t="str">
        <f t="shared" si="48"/>
        <v>否</v>
      </c>
      <c r="G1003" s="295" t="str">
        <f t="shared" si="49"/>
        <v>项</v>
      </c>
      <c r="H1003" s="296"/>
    </row>
    <row r="1004" s="160" customFormat="1" ht="36" hidden="1" customHeight="1" spans="1:8">
      <c r="A1004" s="321">
        <v>2150104</v>
      </c>
      <c r="B1004" s="481" t="s">
        <v>831</v>
      </c>
      <c r="C1004" s="345">
        <f>VLOOKUP(A1004,'[3]02'!A:E,5,0)</f>
        <v>0</v>
      </c>
      <c r="D1004" s="345"/>
      <c r="E1004" s="480">
        <f t="shared" si="47"/>
        <v>0</v>
      </c>
      <c r="F1004" s="476" t="str">
        <f t="shared" si="48"/>
        <v>否</v>
      </c>
      <c r="G1004" s="295" t="str">
        <f t="shared" si="49"/>
        <v>项</v>
      </c>
      <c r="H1004" s="296"/>
    </row>
    <row r="1005" s="160" customFormat="1" ht="36" hidden="1" customHeight="1" spans="1:8">
      <c r="A1005" s="321">
        <v>2150105</v>
      </c>
      <c r="B1005" s="481" t="s">
        <v>832</v>
      </c>
      <c r="C1005" s="345">
        <f>VLOOKUP(A1005,'[3]02'!A:E,5,0)</f>
        <v>0</v>
      </c>
      <c r="D1005" s="345"/>
      <c r="E1005" s="480">
        <f t="shared" si="47"/>
        <v>0</v>
      </c>
      <c r="F1005" s="476" t="str">
        <f t="shared" si="48"/>
        <v>否</v>
      </c>
      <c r="G1005" s="295" t="str">
        <f t="shared" si="49"/>
        <v>项</v>
      </c>
      <c r="H1005" s="296"/>
    </row>
    <row r="1006" s="160" customFormat="1" ht="36" hidden="1" customHeight="1" spans="1:8">
      <c r="A1006" s="321">
        <v>2150106</v>
      </c>
      <c r="B1006" s="481" t="s">
        <v>833</v>
      </c>
      <c r="C1006" s="345">
        <f>VLOOKUP(A1006,'[3]02'!A:E,5,0)</f>
        <v>0</v>
      </c>
      <c r="D1006" s="345"/>
      <c r="E1006" s="480">
        <f t="shared" si="47"/>
        <v>0</v>
      </c>
      <c r="F1006" s="476" t="str">
        <f t="shared" si="48"/>
        <v>否</v>
      </c>
      <c r="G1006" s="295" t="str">
        <f t="shared" si="49"/>
        <v>项</v>
      </c>
      <c r="H1006" s="296"/>
    </row>
    <row r="1007" s="160" customFormat="1" ht="36" hidden="1" customHeight="1" spans="1:8">
      <c r="A1007" s="321">
        <v>2150107</v>
      </c>
      <c r="B1007" s="481" t="s">
        <v>834</v>
      </c>
      <c r="C1007" s="345">
        <f>VLOOKUP(A1007,'[3]02'!A:E,5,0)</f>
        <v>0</v>
      </c>
      <c r="D1007" s="345"/>
      <c r="E1007" s="480">
        <f t="shared" si="47"/>
        <v>0</v>
      </c>
      <c r="F1007" s="476" t="str">
        <f t="shared" si="48"/>
        <v>否</v>
      </c>
      <c r="G1007" s="295" t="str">
        <f t="shared" si="49"/>
        <v>项</v>
      </c>
      <c r="H1007" s="296"/>
    </row>
    <row r="1008" s="160" customFormat="1" ht="36" hidden="1" customHeight="1" spans="1:8">
      <c r="A1008" s="321">
        <v>2150108</v>
      </c>
      <c r="B1008" s="481" t="s">
        <v>835</v>
      </c>
      <c r="C1008" s="345">
        <f>VLOOKUP(A1008,'[3]02'!A:E,5,0)</f>
        <v>0</v>
      </c>
      <c r="D1008" s="345"/>
      <c r="E1008" s="480">
        <f t="shared" si="47"/>
        <v>0</v>
      </c>
      <c r="F1008" s="476" t="str">
        <f t="shared" si="48"/>
        <v>否</v>
      </c>
      <c r="G1008" s="295" t="str">
        <f t="shared" si="49"/>
        <v>项</v>
      </c>
      <c r="H1008" s="296"/>
    </row>
    <row r="1009" s="160" customFormat="1" ht="36" hidden="1" customHeight="1" spans="1:8">
      <c r="A1009" s="321">
        <v>2150199</v>
      </c>
      <c r="B1009" s="481" t="s">
        <v>836</v>
      </c>
      <c r="C1009" s="345">
        <f>VLOOKUP(A1009,'[3]02'!A:E,5,0)</f>
        <v>0</v>
      </c>
      <c r="D1009" s="345"/>
      <c r="E1009" s="480">
        <f t="shared" si="47"/>
        <v>0</v>
      </c>
      <c r="F1009" s="476" t="str">
        <f t="shared" si="48"/>
        <v>否</v>
      </c>
      <c r="G1009" s="295" t="str">
        <f t="shared" si="49"/>
        <v>项</v>
      </c>
      <c r="H1009" s="296"/>
    </row>
    <row r="1010" s="296" customFormat="1" ht="36" hidden="1" customHeight="1" spans="1:7">
      <c r="A1010" s="321">
        <v>21502</v>
      </c>
      <c r="B1010" s="478" t="s">
        <v>837</v>
      </c>
      <c r="C1010" s="479">
        <f>SUM(C1011:C1025)</f>
        <v>0</v>
      </c>
      <c r="D1010" s="479">
        <f>SUM(D1011:D1025)</f>
        <v>0</v>
      </c>
      <c r="E1010" s="480">
        <f t="shared" si="47"/>
        <v>0</v>
      </c>
      <c r="F1010" s="476" t="str">
        <f t="shared" si="48"/>
        <v>否</v>
      </c>
      <c r="G1010" s="295" t="str">
        <f t="shared" si="49"/>
        <v>款</v>
      </c>
    </row>
    <row r="1011" s="160" customFormat="1" ht="36" hidden="1" customHeight="1" spans="1:8">
      <c r="A1011" s="321">
        <v>2150201</v>
      </c>
      <c r="B1011" s="481" t="s">
        <v>117</v>
      </c>
      <c r="C1011" s="345">
        <f>VLOOKUP(A1011,'[3]02'!A:E,5,0)</f>
        <v>0</v>
      </c>
      <c r="D1011" s="345"/>
      <c r="E1011" s="480">
        <f t="shared" si="47"/>
        <v>0</v>
      </c>
      <c r="F1011" s="476" t="str">
        <f t="shared" si="48"/>
        <v>否</v>
      </c>
      <c r="G1011" s="295" t="str">
        <f t="shared" si="49"/>
        <v>项</v>
      </c>
      <c r="H1011" s="296"/>
    </row>
    <row r="1012" s="160" customFormat="1" ht="36" hidden="1" customHeight="1" spans="1:8">
      <c r="A1012" s="321">
        <v>2150202</v>
      </c>
      <c r="B1012" s="481" t="s">
        <v>118</v>
      </c>
      <c r="C1012" s="345">
        <f>VLOOKUP(A1012,'[3]02'!A:E,5,0)</f>
        <v>0</v>
      </c>
      <c r="D1012" s="345"/>
      <c r="E1012" s="480">
        <f t="shared" si="47"/>
        <v>0</v>
      </c>
      <c r="F1012" s="476" t="str">
        <f t="shared" si="48"/>
        <v>否</v>
      </c>
      <c r="G1012" s="295" t="str">
        <f t="shared" si="49"/>
        <v>项</v>
      </c>
      <c r="H1012" s="296"/>
    </row>
    <row r="1013" s="160" customFormat="1" ht="36" hidden="1" customHeight="1" spans="1:8">
      <c r="A1013" s="321">
        <v>2150203</v>
      </c>
      <c r="B1013" s="481" t="s">
        <v>119</v>
      </c>
      <c r="C1013" s="345">
        <f>VLOOKUP(A1013,'[3]02'!A:E,5,0)</f>
        <v>0</v>
      </c>
      <c r="D1013" s="345"/>
      <c r="E1013" s="480">
        <f t="shared" si="47"/>
        <v>0</v>
      </c>
      <c r="F1013" s="476" t="str">
        <f t="shared" si="48"/>
        <v>否</v>
      </c>
      <c r="G1013" s="295" t="str">
        <f t="shared" si="49"/>
        <v>项</v>
      </c>
      <c r="H1013" s="296"/>
    </row>
    <row r="1014" s="160" customFormat="1" ht="36" hidden="1" customHeight="1" spans="1:8">
      <c r="A1014" s="321">
        <v>2150204</v>
      </c>
      <c r="B1014" s="481" t="s">
        <v>838</v>
      </c>
      <c r="C1014" s="345">
        <f>VLOOKUP(A1014,'[3]02'!A:E,5,0)</f>
        <v>0</v>
      </c>
      <c r="D1014" s="345"/>
      <c r="E1014" s="480">
        <f t="shared" si="47"/>
        <v>0</v>
      </c>
      <c r="F1014" s="476" t="str">
        <f t="shared" si="48"/>
        <v>否</v>
      </c>
      <c r="G1014" s="295" t="str">
        <f t="shared" si="49"/>
        <v>项</v>
      </c>
      <c r="H1014" s="296"/>
    </row>
    <row r="1015" s="160" customFormat="1" ht="36" hidden="1" customHeight="1" spans="1:8">
      <c r="A1015" s="321">
        <v>2150205</v>
      </c>
      <c r="B1015" s="481" t="s">
        <v>839</v>
      </c>
      <c r="C1015" s="345">
        <f>VLOOKUP(A1015,'[3]02'!A:E,5,0)</f>
        <v>0</v>
      </c>
      <c r="D1015" s="345"/>
      <c r="E1015" s="480">
        <f t="shared" si="47"/>
        <v>0</v>
      </c>
      <c r="F1015" s="476" t="str">
        <f t="shared" si="48"/>
        <v>否</v>
      </c>
      <c r="G1015" s="295" t="str">
        <f t="shared" si="49"/>
        <v>项</v>
      </c>
      <c r="H1015" s="296"/>
    </row>
    <row r="1016" s="160" customFormat="1" ht="36" hidden="1" customHeight="1" spans="1:8">
      <c r="A1016" s="321">
        <v>2150206</v>
      </c>
      <c r="B1016" s="481" t="s">
        <v>840</v>
      </c>
      <c r="C1016" s="345">
        <f>VLOOKUP(A1016,'[3]02'!A:E,5,0)</f>
        <v>0</v>
      </c>
      <c r="D1016" s="345"/>
      <c r="E1016" s="480">
        <f t="shared" si="47"/>
        <v>0</v>
      </c>
      <c r="F1016" s="476" t="str">
        <f t="shared" si="48"/>
        <v>否</v>
      </c>
      <c r="G1016" s="295" t="str">
        <f t="shared" si="49"/>
        <v>项</v>
      </c>
      <c r="H1016" s="296"/>
    </row>
    <row r="1017" s="160" customFormat="1" ht="36" hidden="1" customHeight="1" spans="1:8">
      <c r="A1017" s="321">
        <v>2150207</v>
      </c>
      <c r="B1017" s="481" t="s">
        <v>841</v>
      </c>
      <c r="C1017" s="345">
        <f>VLOOKUP(A1017,'[3]02'!A:E,5,0)</f>
        <v>0</v>
      </c>
      <c r="D1017" s="345"/>
      <c r="E1017" s="480">
        <f t="shared" si="47"/>
        <v>0</v>
      </c>
      <c r="F1017" s="476" t="str">
        <f t="shared" si="48"/>
        <v>否</v>
      </c>
      <c r="G1017" s="295" t="str">
        <f t="shared" si="49"/>
        <v>项</v>
      </c>
      <c r="H1017" s="296"/>
    </row>
    <row r="1018" s="160" customFormat="1" ht="36" hidden="1" customHeight="1" spans="1:8">
      <c r="A1018" s="321">
        <v>2150208</v>
      </c>
      <c r="B1018" s="481" t="s">
        <v>842</v>
      </c>
      <c r="C1018" s="345">
        <f>VLOOKUP(A1018,'[3]02'!A:E,5,0)</f>
        <v>0</v>
      </c>
      <c r="D1018" s="345"/>
      <c r="E1018" s="480">
        <f t="shared" si="47"/>
        <v>0</v>
      </c>
      <c r="F1018" s="476" t="str">
        <f t="shared" si="48"/>
        <v>否</v>
      </c>
      <c r="G1018" s="295" t="str">
        <f t="shared" si="49"/>
        <v>项</v>
      </c>
      <c r="H1018" s="296"/>
    </row>
    <row r="1019" s="160" customFormat="1" ht="36" hidden="1" customHeight="1" spans="1:8">
      <c r="A1019" s="321">
        <v>2150209</v>
      </c>
      <c r="B1019" s="481" t="s">
        <v>843</v>
      </c>
      <c r="C1019" s="345">
        <f>VLOOKUP(A1019,'[3]02'!A:E,5,0)</f>
        <v>0</v>
      </c>
      <c r="D1019" s="345"/>
      <c r="E1019" s="480">
        <f t="shared" si="47"/>
        <v>0</v>
      </c>
      <c r="F1019" s="476" t="str">
        <f t="shared" si="48"/>
        <v>否</v>
      </c>
      <c r="G1019" s="295" t="str">
        <f t="shared" si="49"/>
        <v>项</v>
      </c>
      <c r="H1019" s="296"/>
    </row>
    <row r="1020" s="160" customFormat="1" ht="36" hidden="1" customHeight="1" spans="1:8">
      <c r="A1020" s="321">
        <v>2150210</v>
      </c>
      <c r="B1020" s="481" t="s">
        <v>844</v>
      </c>
      <c r="C1020" s="345">
        <f>VLOOKUP(A1020,'[3]02'!A:E,5,0)</f>
        <v>0</v>
      </c>
      <c r="D1020" s="345"/>
      <c r="E1020" s="480">
        <f t="shared" si="47"/>
        <v>0</v>
      </c>
      <c r="F1020" s="476" t="str">
        <f t="shared" si="48"/>
        <v>否</v>
      </c>
      <c r="G1020" s="295" t="str">
        <f t="shared" si="49"/>
        <v>项</v>
      </c>
      <c r="H1020" s="296"/>
    </row>
    <row r="1021" s="160" customFormat="1" ht="36" hidden="1" customHeight="1" spans="1:8">
      <c r="A1021" s="321">
        <v>2150212</v>
      </c>
      <c r="B1021" s="481" t="s">
        <v>845</v>
      </c>
      <c r="C1021" s="345">
        <f>VLOOKUP(A1021,'[3]02'!A:E,5,0)</f>
        <v>0</v>
      </c>
      <c r="D1021" s="345"/>
      <c r="E1021" s="480">
        <f t="shared" si="47"/>
        <v>0</v>
      </c>
      <c r="F1021" s="476" t="str">
        <f t="shared" si="48"/>
        <v>否</v>
      </c>
      <c r="G1021" s="295" t="str">
        <f t="shared" si="49"/>
        <v>项</v>
      </c>
      <c r="H1021" s="296"/>
    </row>
    <row r="1022" s="160" customFormat="1" ht="36" hidden="1" customHeight="1" spans="1:8">
      <c r="A1022" s="321">
        <v>2150213</v>
      </c>
      <c r="B1022" s="481" t="s">
        <v>846</v>
      </c>
      <c r="C1022" s="345">
        <f>VLOOKUP(A1022,'[3]02'!A:E,5,0)</f>
        <v>0</v>
      </c>
      <c r="D1022" s="345"/>
      <c r="E1022" s="480">
        <f t="shared" si="47"/>
        <v>0</v>
      </c>
      <c r="F1022" s="476" t="str">
        <f t="shared" si="48"/>
        <v>否</v>
      </c>
      <c r="G1022" s="295" t="str">
        <f t="shared" si="49"/>
        <v>项</v>
      </c>
      <c r="H1022" s="296"/>
    </row>
    <row r="1023" s="160" customFormat="1" ht="36" hidden="1" customHeight="1" spans="1:8">
      <c r="A1023" s="321">
        <v>2150214</v>
      </c>
      <c r="B1023" s="481" t="s">
        <v>847</v>
      </c>
      <c r="C1023" s="345">
        <f>VLOOKUP(A1023,'[3]02'!A:E,5,0)</f>
        <v>0</v>
      </c>
      <c r="D1023" s="345"/>
      <c r="E1023" s="480">
        <f t="shared" si="47"/>
        <v>0</v>
      </c>
      <c r="F1023" s="476" t="str">
        <f t="shared" si="48"/>
        <v>否</v>
      </c>
      <c r="G1023" s="295" t="str">
        <f t="shared" si="49"/>
        <v>项</v>
      </c>
      <c r="H1023" s="296"/>
    </row>
    <row r="1024" s="160" customFormat="1" ht="36" hidden="1" customHeight="1" spans="1:8">
      <c r="A1024" s="321">
        <v>2150215</v>
      </c>
      <c r="B1024" s="481" t="s">
        <v>848</v>
      </c>
      <c r="C1024" s="345">
        <f>VLOOKUP(A1024,'[3]02'!A:E,5,0)</f>
        <v>0</v>
      </c>
      <c r="D1024" s="345"/>
      <c r="E1024" s="480">
        <f t="shared" si="47"/>
        <v>0</v>
      </c>
      <c r="F1024" s="476" t="str">
        <f t="shared" si="48"/>
        <v>否</v>
      </c>
      <c r="G1024" s="295" t="str">
        <f t="shared" si="49"/>
        <v>项</v>
      </c>
      <c r="H1024" s="296"/>
    </row>
    <row r="1025" s="160" customFormat="1" ht="36" hidden="1" customHeight="1" spans="1:8">
      <c r="A1025" s="321">
        <v>2150299</v>
      </c>
      <c r="B1025" s="481" t="s">
        <v>849</v>
      </c>
      <c r="C1025" s="345">
        <f>VLOOKUP(A1025,'[3]02'!A:E,5,0)</f>
        <v>0</v>
      </c>
      <c r="D1025" s="345"/>
      <c r="E1025" s="480">
        <f t="shared" si="47"/>
        <v>0</v>
      </c>
      <c r="F1025" s="476" t="str">
        <f t="shared" si="48"/>
        <v>否</v>
      </c>
      <c r="G1025" s="295" t="str">
        <f t="shared" si="49"/>
        <v>项</v>
      </c>
      <c r="H1025" s="296"/>
    </row>
    <row r="1026" s="296" customFormat="1" ht="36" hidden="1" customHeight="1" spans="1:7">
      <c r="A1026" s="321">
        <v>21503</v>
      </c>
      <c r="B1026" s="478" t="s">
        <v>850</v>
      </c>
      <c r="C1026" s="479">
        <f>SUM(C1027:C1030)</f>
        <v>0</v>
      </c>
      <c r="D1026" s="479">
        <f>SUM(D1027:D1030)</f>
        <v>0</v>
      </c>
      <c r="E1026" s="480">
        <f t="shared" si="47"/>
        <v>0</v>
      </c>
      <c r="F1026" s="476" t="str">
        <f t="shared" si="48"/>
        <v>否</v>
      </c>
      <c r="G1026" s="295" t="str">
        <f t="shared" si="49"/>
        <v>款</v>
      </c>
    </row>
    <row r="1027" s="160" customFormat="1" ht="36" hidden="1" customHeight="1" spans="1:8">
      <c r="A1027" s="321">
        <v>2150301</v>
      </c>
      <c r="B1027" s="481" t="s">
        <v>117</v>
      </c>
      <c r="C1027" s="345">
        <f>VLOOKUP(A1027,'[3]02'!A:E,5,0)</f>
        <v>0</v>
      </c>
      <c r="D1027" s="345"/>
      <c r="E1027" s="480">
        <f t="shared" si="47"/>
        <v>0</v>
      </c>
      <c r="F1027" s="476" t="str">
        <f t="shared" si="48"/>
        <v>否</v>
      </c>
      <c r="G1027" s="295" t="str">
        <f t="shared" si="49"/>
        <v>项</v>
      </c>
      <c r="H1027" s="296"/>
    </row>
    <row r="1028" s="160" customFormat="1" ht="36" hidden="1" customHeight="1" spans="1:8">
      <c r="A1028" s="321">
        <v>2150302</v>
      </c>
      <c r="B1028" s="481" t="s">
        <v>118</v>
      </c>
      <c r="C1028" s="345">
        <f>VLOOKUP(A1028,'[3]02'!A:E,5,0)</f>
        <v>0</v>
      </c>
      <c r="D1028" s="345"/>
      <c r="E1028" s="480">
        <f t="shared" ref="E1028:E1091" si="50">IF(C1028&lt;0,"",IFERROR(D1028/C1028-1,0))</f>
        <v>0</v>
      </c>
      <c r="F1028" s="476" t="str">
        <f t="shared" ref="F1028:F1091" si="51">IF(LEN(A1028)=3,"是",IF(B1028&lt;&gt;"",IF(SUM(C1028:D1028)&lt;&gt;0,"是","否"),"是"))</f>
        <v>否</v>
      </c>
      <c r="G1028" s="295" t="str">
        <f t="shared" ref="G1028:G1091" si="52">IF(LEN(A1028)=3,"类",IF(LEN(A1028)=5,"款","项"))</f>
        <v>项</v>
      </c>
      <c r="H1028" s="296"/>
    </row>
    <row r="1029" s="160" customFormat="1" ht="36" hidden="1" customHeight="1" spans="1:8">
      <c r="A1029" s="321">
        <v>2150303</v>
      </c>
      <c r="B1029" s="481" t="s">
        <v>119</v>
      </c>
      <c r="C1029" s="345">
        <f>VLOOKUP(A1029,'[3]02'!A:E,5,0)</f>
        <v>0</v>
      </c>
      <c r="D1029" s="345"/>
      <c r="E1029" s="480">
        <f t="shared" si="50"/>
        <v>0</v>
      </c>
      <c r="F1029" s="476" t="str">
        <f t="shared" si="51"/>
        <v>否</v>
      </c>
      <c r="G1029" s="295" t="str">
        <f t="shared" si="52"/>
        <v>项</v>
      </c>
      <c r="H1029" s="296"/>
    </row>
    <row r="1030" s="160" customFormat="1" ht="36" hidden="1" customHeight="1" spans="1:8">
      <c r="A1030" s="321">
        <v>2150399</v>
      </c>
      <c r="B1030" s="481" t="s">
        <v>851</v>
      </c>
      <c r="C1030" s="345">
        <f>VLOOKUP(A1030,'[3]02'!A:E,5,0)</f>
        <v>0</v>
      </c>
      <c r="D1030" s="345"/>
      <c r="E1030" s="480">
        <f t="shared" si="50"/>
        <v>0</v>
      </c>
      <c r="F1030" s="476" t="str">
        <f t="shared" si="51"/>
        <v>否</v>
      </c>
      <c r="G1030" s="295" t="str">
        <f t="shared" si="52"/>
        <v>项</v>
      </c>
      <c r="H1030" s="296"/>
    </row>
    <row r="1031" s="295" customFormat="1" ht="36" customHeight="1" spans="1:8">
      <c r="A1031" s="321">
        <v>21505</v>
      </c>
      <c r="B1031" s="478" t="s">
        <v>852</v>
      </c>
      <c r="C1031" s="479">
        <f>SUM(C1032:C1041)</f>
        <v>550</v>
      </c>
      <c r="D1031" s="479">
        <f>SUM(D1032:D1041)</f>
        <v>584</v>
      </c>
      <c r="E1031" s="480">
        <f t="shared" si="50"/>
        <v>0.062</v>
      </c>
      <c r="F1031" s="476" t="str">
        <f t="shared" si="51"/>
        <v>是</v>
      </c>
      <c r="G1031" s="295" t="str">
        <f t="shared" si="52"/>
        <v>款</v>
      </c>
      <c r="H1031" s="296"/>
    </row>
    <row r="1032" s="162" customFormat="1" ht="36" customHeight="1" spans="1:8">
      <c r="A1032" s="321">
        <v>2150501</v>
      </c>
      <c r="B1032" s="481" t="s">
        <v>117</v>
      </c>
      <c r="C1032" s="345">
        <f>VLOOKUP(A1032,'[3]02'!A:E,5,0)</f>
        <v>338</v>
      </c>
      <c r="D1032" s="345">
        <f>VLOOKUP(A1032,[4]Sheet1!$A:$D,4,0)</f>
        <v>329</v>
      </c>
      <c r="E1032" s="480">
        <f t="shared" si="50"/>
        <v>-0.027</v>
      </c>
      <c r="F1032" s="476" t="str">
        <f t="shared" si="51"/>
        <v>是</v>
      </c>
      <c r="G1032" s="295" t="str">
        <f t="shared" si="52"/>
        <v>项</v>
      </c>
      <c r="H1032" s="296"/>
    </row>
    <row r="1033" s="162" customFormat="1" ht="36" customHeight="1" spans="1:8">
      <c r="A1033" s="321">
        <v>2150502</v>
      </c>
      <c r="B1033" s="481" t="s">
        <v>118</v>
      </c>
      <c r="C1033" s="345">
        <f>VLOOKUP(A1033,'[3]02'!A:E,5,0)</f>
        <v>117</v>
      </c>
      <c r="D1033" s="345">
        <f>VLOOKUP(A1033,[4]Sheet1!$A:$D,4,0)</f>
        <v>25</v>
      </c>
      <c r="E1033" s="480">
        <f t="shared" si="50"/>
        <v>-0.786</v>
      </c>
      <c r="F1033" s="476" t="str">
        <f t="shared" si="51"/>
        <v>是</v>
      </c>
      <c r="G1033" s="295" t="str">
        <f t="shared" si="52"/>
        <v>项</v>
      </c>
      <c r="H1033" s="296"/>
    </row>
    <row r="1034" s="160" customFormat="1" ht="36" hidden="1" customHeight="1" spans="1:8">
      <c r="A1034" s="321">
        <v>2150503</v>
      </c>
      <c r="B1034" s="481" t="s">
        <v>119</v>
      </c>
      <c r="C1034" s="345">
        <f>VLOOKUP(A1034,'[3]02'!A:E,5,0)</f>
        <v>0</v>
      </c>
      <c r="D1034" s="345"/>
      <c r="E1034" s="480">
        <f t="shared" si="50"/>
        <v>0</v>
      </c>
      <c r="F1034" s="476" t="str">
        <f t="shared" si="51"/>
        <v>否</v>
      </c>
      <c r="G1034" s="295" t="str">
        <f t="shared" si="52"/>
        <v>项</v>
      </c>
      <c r="H1034" s="296"/>
    </row>
    <row r="1035" s="160" customFormat="1" ht="36" hidden="1" customHeight="1" spans="1:8">
      <c r="A1035" s="321">
        <v>2150505</v>
      </c>
      <c r="B1035" s="481" t="s">
        <v>853</v>
      </c>
      <c r="C1035" s="345">
        <f>VLOOKUP(A1035,'[3]02'!A:E,5,0)</f>
        <v>0</v>
      </c>
      <c r="D1035" s="345"/>
      <c r="E1035" s="480">
        <f t="shared" si="50"/>
        <v>0</v>
      </c>
      <c r="F1035" s="476" t="str">
        <f t="shared" si="51"/>
        <v>否</v>
      </c>
      <c r="G1035" s="295" t="str">
        <f t="shared" si="52"/>
        <v>项</v>
      </c>
      <c r="H1035" s="296"/>
    </row>
    <row r="1036" s="160" customFormat="1" ht="36" hidden="1" customHeight="1" spans="1:8">
      <c r="A1036" s="321">
        <v>2150507</v>
      </c>
      <c r="B1036" s="481" t="s">
        <v>854</v>
      </c>
      <c r="C1036" s="345">
        <f>VLOOKUP(A1036,'[3]02'!A:E,5,0)</f>
        <v>0</v>
      </c>
      <c r="D1036" s="345"/>
      <c r="E1036" s="480">
        <f t="shared" si="50"/>
        <v>0</v>
      </c>
      <c r="F1036" s="476" t="str">
        <f t="shared" si="51"/>
        <v>否</v>
      </c>
      <c r="G1036" s="295" t="str">
        <f t="shared" si="52"/>
        <v>项</v>
      </c>
      <c r="H1036" s="296"/>
    </row>
    <row r="1037" s="160" customFormat="1" ht="36" hidden="1" customHeight="1" spans="1:8">
      <c r="A1037" s="321">
        <v>2150508</v>
      </c>
      <c r="B1037" s="481" t="s">
        <v>855</v>
      </c>
      <c r="C1037" s="345">
        <f>VLOOKUP(A1037,'[3]02'!A:E,5,0)</f>
        <v>0</v>
      </c>
      <c r="D1037" s="345"/>
      <c r="E1037" s="480">
        <f t="shared" si="50"/>
        <v>0</v>
      </c>
      <c r="F1037" s="476" t="str">
        <f t="shared" si="51"/>
        <v>否</v>
      </c>
      <c r="G1037" s="295" t="str">
        <f t="shared" si="52"/>
        <v>项</v>
      </c>
      <c r="H1037" s="296"/>
    </row>
    <row r="1038" s="160" customFormat="1" ht="36" hidden="1" customHeight="1" spans="1:8">
      <c r="A1038" s="483">
        <v>2150516</v>
      </c>
      <c r="B1038" s="489" t="s">
        <v>856</v>
      </c>
      <c r="C1038" s="345">
        <f>VLOOKUP(A1038,'[3]02'!A:E,5,0)</f>
        <v>0</v>
      </c>
      <c r="D1038" s="345"/>
      <c r="E1038" s="480">
        <f t="shared" si="50"/>
        <v>0</v>
      </c>
      <c r="F1038" s="476" t="str">
        <f t="shared" si="51"/>
        <v>否</v>
      </c>
      <c r="G1038" s="295" t="str">
        <f t="shared" si="52"/>
        <v>项</v>
      </c>
      <c r="H1038" s="296"/>
    </row>
    <row r="1039" s="162" customFormat="1" ht="36" customHeight="1" spans="1:8">
      <c r="A1039" s="483">
        <v>2150517</v>
      </c>
      <c r="B1039" s="489" t="s">
        <v>857</v>
      </c>
      <c r="C1039" s="345">
        <f>VLOOKUP(A1039,'[3]02'!A:E,5,0)</f>
        <v>95</v>
      </c>
      <c r="D1039" s="345">
        <f>VLOOKUP(A1039,[4]Sheet1!$A:$D,4,0)</f>
        <v>230</v>
      </c>
      <c r="E1039" s="480">
        <f t="shared" si="50"/>
        <v>1.421</v>
      </c>
      <c r="F1039" s="476" t="str">
        <f t="shared" si="51"/>
        <v>是</v>
      </c>
      <c r="G1039" s="295" t="str">
        <f t="shared" si="52"/>
        <v>项</v>
      </c>
      <c r="H1039" s="296"/>
    </row>
    <row r="1040" s="160" customFormat="1" ht="36" hidden="1" customHeight="1" spans="1:8">
      <c r="A1040" s="483">
        <v>2150550</v>
      </c>
      <c r="B1040" s="489" t="s">
        <v>126</v>
      </c>
      <c r="C1040" s="345">
        <f>VLOOKUP(A1040,'[3]02'!A:E,5,0)</f>
        <v>0</v>
      </c>
      <c r="D1040" s="345"/>
      <c r="E1040" s="480">
        <f t="shared" si="50"/>
        <v>0</v>
      </c>
      <c r="F1040" s="476" t="str">
        <f t="shared" si="51"/>
        <v>否</v>
      </c>
      <c r="G1040" s="295" t="str">
        <f t="shared" si="52"/>
        <v>项</v>
      </c>
      <c r="H1040" s="296"/>
    </row>
    <row r="1041" s="160" customFormat="1" ht="36" hidden="1" customHeight="1" spans="1:8">
      <c r="A1041" s="321">
        <v>2150599</v>
      </c>
      <c r="B1041" s="484" t="s">
        <v>858</v>
      </c>
      <c r="C1041" s="345">
        <f>VLOOKUP(A1041,'[3]02'!A:E,5,0)</f>
        <v>0</v>
      </c>
      <c r="D1041" s="345"/>
      <c r="E1041" s="480">
        <f t="shared" si="50"/>
        <v>0</v>
      </c>
      <c r="F1041" s="476" t="str">
        <f t="shared" si="51"/>
        <v>否</v>
      </c>
      <c r="G1041" s="295" t="str">
        <f t="shared" si="52"/>
        <v>项</v>
      </c>
      <c r="H1041" s="296"/>
    </row>
    <row r="1042" s="296" customFormat="1" ht="36" hidden="1" customHeight="1" spans="1:7">
      <c r="A1042" s="321">
        <v>21507</v>
      </c>
      <c r="B1042" s="478" t="s">
        <v>859</v>
      </c>
      <c r="C1042" s="479">
        <f>SUM(C1043:C1048)</f>
        <v>0</v>
      </c>
      <c r="D1042" s="479">
        <f>SUM(D1043:D1048)</f>
        <v>0</v>
      </c>
      <c r="E1042" s="480">
        <f t="shared" si="50"/>
        <v>0</v>
      </c>
      <c r="F1042" s="476" t="str">
        <f t="shared" si="51"/>
        <v>否</v>
      </c>
      <c r="G1042" s="295" t="str">
        <f t="shared" si="52"/>
        <v>款</v>
      </c>
    </row>
    <row r="1043" s="160" customFormat="1" ht="36" hidden="1" customHeight="1" spans="1:8">
      <c r="A1043" s="321">
        <v>2150701</v>
      </c>
      <c r="B1043" s="481" t="s">
        <v>117</v>
      </c>
      <c r="C1043" s="345">
        <f>VLOOKUP(A1043,'[3]02'!A:E,5,0)</f>
        <v>0</v>
      </c>
      <c r="D1043" s="345"/>
      <c r="E1043" s="480">
        <f t="shared" si="50"/>
        <v>0</v>
      </c>
      <c r="F1043" s="476" t="str">
        <f t="shared" si="51"/>
        <v>否</v>
      </c>
      <c r="G1043" s="295" t="str">
        <f t="shared" si="52"/>
        <v>项</v>
      </c>
      <c r="H1043" s="296"/>
    </row>
    <row r="1044" s="160" customFormat="1" ht="36" hidden="1" customHeight="1" spans="1:8">
      <c r="A1044" s="321">
        <v>2150702</v>
      </c>
      <c r="B1044" s="481" t="s">
        <v>118</v>
      </c>
      <c r="C1044" s="345">
        <f>VLOOKUP(A1044,'[3]02'!A:E,5,0)</f>
        <v>0</v>
      </c>
      <c r="D1044" s="345"/>
      <c r="E1044" s="480">
        <f t="shared" si="50"/>
        <v>0</v>
      </c>
      <c r="F1044" s="476" t="str">
        <f t="shared" si="51"/>
        <v>否</v>
      </c>
      <c r="G1044" s="295" t="str">
        <f t="shared" si="52"/>
        <v>项</v>
      </c>
      <c r="H1044" s="296"/>
    </row>
    <row r="1045" s="160" customFormat="1" ht="36" hidden="1" customHeight="1" spans="1:8">
      <c r="A1045" s="321">
        <v>2150703</v>
      </c>
      <c r="B1045" s="481" t="s">
        <v>119</v>
      </c>
      <c r="C1045" s="345">
        <f>VLOOKUP(A1045,'[3]02'!A:E,5,0)</f>
        <v>0</v>
      </c>
      <c r="D1045" s="345"/>
      <c r="E1045" s="480">
        <f t="shared" si="50"/>
        <v>0</v>
      </c>
      <c r="F1045" s="476" t="str">
        <f t="shared" si="51"/>
        <v>否</v>
      </c>
      <c r="G1045" s="295" t="str">
        <f t="shared" si="52"/>
        <v>项</v>
      </c>
      <c r="H1045" s="296"/>
    </row>
    <row r="1046" s="160" customFormat="1" ht="36" hidden="1" customHeight="1" spans="1:8">
      <c r="A1046" s="321">
        <v>2150704</v>
      </c>
      <c r="B1046" s="481" t="s">
        <v>860</v>
      </c>
      <c r="C1046" s="345">
        <f>VLOOKUP(A1046,'[3]02'!A:E,5,0)</f>
        <v>0</v>
      </c>
      <c r="D1046" s="345"/>
      <c r="E1046" s="480">
        <f t="shared" si="50"/>
        <v>0</v>
      </c>
      <c r="F1046" s="476" t="str">
        <f t="shared" si="51"/>
        <v>否</v>
      </c>
      <c r="G1046" s="295" t="str">
        <f t="shared" si="52"/>
        <v>项</v>
      </c>
      <c r="H1046" s="296"/>
    </row>
    <row r="1047" s="160" customFormat="1" ht="36" hidden="1" customHeight="1" spans="1:8">
      <c r="A1047" s="321">
        <v>2150705</v>
      </c>
      <c r="B1047" s="481" t="s">
        <v>861</v>
      </c>
      <c r="C1047" s="345">
        <f>VLOOKUP(A1047,'[3]02'!A:E,5,0)</f>
        <v>0</v>
      </c>
      <c r="D1047" s="345"/>
      <c r="E1047" s="480">
        <f t="shared" si="50"/>
        <v>0</v>
      </c>
      <c r="F1047" s="476" t="str">
        <f t="shared" si="51"/>
        <v>否</v>
      </c>
      <c r="G1047" s="295" t="str">
        <f t="shared" si="52"/>
        <v>项</v>
      </c>
      <c r="H1047" s="296"/>
    </row>
    <row r="1048" s="160" customFormat="1" ht="36" hidden="1" customHeight="1" spans="1:8">
      <c r="A1048" s="321">
        <v>2150799</v>
      </c>
      <c r="B1048" s="481" t="s">
        <v>862</v>
      </c>
      <c r="C1048" s="345">
        <f>VLOOKUP(A1048,'[3]02'!A:E,5,0)</f>
        <v>0</v>
      </c>
      <c r="D1048" s="345"/>
      <c r="E1048" s="480">
        <f t="shared" si="50"/>
        <v>0</v>
      </c>
      <c r="F1048" s="476" t="str">
        <f t="shared" si="51"/>
        <v>否</v>
      </c>
      <c r="G1048" s="295" t="str">
        <f t="shared" si="52"/>
        <v>项</v>
      </c>
      <c r="H1048" s="296"/>
    </row>
    <row r="1049" s="295" customFormat="1" ht="36" customHeight="1" spans="1:8">
      <c r="A1049" s="321">
        <v>21508</v>
      </c>
      <c r="B1049" s="478" t="s">
        <v>863</v>
      </c>
      <c r="C1049" s="479">
        <f>SUM(C1050:C1056)</f>
        <v>203</v>
      </c>
      <c r="D1049" s="479">
        <f>SUM(D1050:D1056)</f>
        <v>56</v>
      </c>
      <c r="E1049" s="480">
        <f t="shared" si="50"/>
        <v>-0.724</v>
      </c>
      <c r="F1049" s="476" t="str">
        <f t="shared" si="51"/>
        <v>是</v>
      </c>
      <c r="G1049" s="295" t="str">
        <f t="shared" si="52"/>
        <v>款</v>
      </c>
      <c r="H1049" s="296"/>
    </row>
    <row r="1050" s="160" customFormat="1" ht="36" hidden="1" customHeight="1" spans="1:8">
      <c r="A1050" s="321">
        <v>2150801</v>
      </c>
      <c r="B1050" s="481" t="s">
        <v>117</v>
      </c>
      <c r="C1050" s="345">
        <f>VLOOKUP(A1050,'[3]02'!A:E,5,0)</f>
        <v>0</v>
      </c>
      <c r="D1050" s="345"/>
      <c r="E1050" s="480">
        <f t="shared" si="50"/>
        <v>0</v>
      </c>
      <c r="F1050" s="476" t="str">
        <f t="shared" si="51"/>
        <v>否</v>
      </c>
      <c r="G1050" s="295" t="str">
        <f t="shared" si="52"/>
        <v>项</v>
      </c>
      <c r="H1050" s="296"/>
    </row>
    <row r="1051" s="160" customFormat="1" ht="36" hidden="1" customHeight="1" spans="1:8">
      <c r="A1051" s="321">
        <v>2150802</v>
      </c>
      <c r="B1051" s="481" t="s">
        <v>118</v>
      </c>
      <c r="C1051" s="345">
        <f>VLOOKUP(A1051,'[3]02'!A:E,5,0)</f>
        <v>0</v>
      </c>
      <c r="D1051" s="345"/>
      <c r="E1051" s="480">
        <f t="shared" si="50"/>
        <v>0</v>
      </c>
      <c r="F1051" s="476" t="str">
        <f t="shared" si="51"/>
        <v>否</v>
      </c>
      <c r="G1051" s="295" t="str">
        <f t="shared" si="52"/>
        <v>项</v>
      </c>
      <c r="H1051" s="296"/>
    </row>
    <row r="1052" s="160" customFormat="1" ht="36" hidden="1" customHeight="1" spans="1:8">
      <c r="A1052" s="321">
        <v>2150803</v>
      </c>
      <c r="B1052" s="481" t="s">
        <v>119</v>
      </c>
      <c r="C1052" s="345">
        <f>VLOOKUP(A1052,'[3]02'!A:E,5,0)</f>
        <v>0</v>
      </c>
      <c r="D1052" s="345"/>
      <c r="E1052" s="480">
        <f t="shared" si="50"/>
        <v>0</v>
      </c>
      <c r="F1052" s="476" t="str">
        <f t="shared" si="51"/>
        <v>否</v>
      </c>
      <c r="G1052" s="295" t="str">
        <f t="shared" si="52"/>
        <v>项</v>
      </c>
      <c r="H1052" s="296"/>
    </row>
    <row r="1053" s="160" customFormat="1" ht="36" hidden="1" customHeight="1" spans="1:8">
      <c r="A1053" s="321">
        <v>2150804</v>
      </c>
      <c r="B1053" s="481" t="s">
        <v>864</v>
      </c>
      <c r="C1053" s="345">
        <f>VLOOKUP(A1053,'[3]02'!A:E,5,0)</f>
        <v>0</v>
      </c>
      <c r="D1053" s="345"/>
      <c r="E1053" s="480">
        <f t="shared" si="50"/>
        <v>0</v>
      </c>
      <c r="F1053" s="476" t="str">
        <f t="shared" si="51"/>
        <v>否</v>
      </c>
      <c r="G1053" s="295" t="str">
        <f t="shared" si="52"/>
        <v>项</v>
      </c>
      <c r="H1053" s="296"/>
    </row>
    <row r="1054" s="162" customFormat="1" ht="36" customHeight="1" spans="1:8">
      <c r="A1054" s="321">
        <v>2150805</v>
      </c>
      <c r="B1054" s="481" t="s">
        <v>865</v>
      </c>
      <c r="C1054" s="345">
        <f>VLOOKUP(A1054,'[3]02'!A:E,5,0)</f>
        <v>203</v>
      </c>
      <c r="D1054" s="345">
        <f>VLOOKUP(A1054,[4]Sheet1!$A:$D,4,0)</f>
        <v>56</v>
      </c>
      <c r="E1054" s="480">
        <f t="shared" si="50"/>
        <v>-0.724</v>
      </c>
      <c r="F1054" s="476" t="str">
        <f t="shared" si="51"/>
        <v>是</v>
      </c>
      <c r="G1054" s="295" t="str">
        <f t="shared" si="52"/>
        <v>项</v>
      </c>
      <c r="H1054" s="296"/>
    </row>
    <row r="1055" s="160" customFormat="1" ht="36" hidden="1" customHeight="1" spans="1:8">
      <c r="A1055" s="483">
        <v>2150806</v>
      </c>
      <c r="B1055" s="489" t="s">
        <v>866</v>
      </c>
      <c r="C1055" s="345">
        <f>VLOOKUP(A1055,'[3]02'!A:E,5,0)</f>
        <v>0</v>
      </c>
      <c r="D1055" s="345"/>
      <c r="E1055" s="480">
        <f t="shared" si="50"/>
        <v>0</v>
      </c>
      <c r="F1055" s="476" t="str">
        <f t="shared" si="51"/>
        <v>否</v>
      </c>
      <c r="G1055" s="295" t="str">
        <f t="shared" si="52"/>
        <v>项</v>
      </c>
      <c r="H1055" s="296"/>
    </row>
    <row r="1056" s="160" customFormat="1" ht="36" hidden="1" customHeight="1" spans="1:8">
      <c r="A1056" s="321">
        <v>2150899</v>
      </c>
      <c r="B1056" s="481" t="s">
        <v>867</v>
      </c>
      <c r="C1056" s="345">
        <f>VLOOKUP(A1056,'[3]02'!A:E,5,0)</f>
        <v>0</v>
      </c>
      <c r="D1056" s="345"/>
      <c r="E1056" s="480">
        <f t="shared" si="50"/>
        <v>0</v>
      </c>
      <c r="F1056" s="476" t="str">
        <f t="shared" si="51"/>
        <v>否</v>
      </c>
      <c r="G1056" s="295" t="str">
        <f t="shared" si="52"/>
        <v>项</v>
      </c>
      <c r="H1056" s="296"/>
    </row>
    <row r="1057" s="296" customFormat="1" ht="36" hidden="1" customHeight="1" spans="1:7">
      <c r="A1057" s="321">
        <v>21599</v>
      </c>
      <c r="B1057" s="478" t="s">
        <v>868</v>
      </c>
      <c r="C1057" s="479">
        <f>SUM(C1058:C1062)</f>
        <v>0</v>
      </c>
      <c r="D1057" s="479">
        <f>SUM(D1058:D1062)</f>
        <v>0</v>
      </c>
      <c r="E1057" s="480">
        <f t="shared" si="50"/>
        <v>0</v>
      </c>
      <c r="F1057" s="476" t="str">
        <f t="shared" si="51"/>
        <v>否</v>
      </c>
      <c r="G1057" s="295" t="str">
        <f t="shared" si="52"/>
        <v>款</v>
      </c>
    </row>
    <row r="1058" s="160" customFormat="1" ht="36" hidden="1" customHeight="1" spans="1:8">
      <c r="A1058" s="321">
        <v>2159901</v>
      </c>
      <c r="B1058" s="481" t="s">
        <v>869</v>
      </c>
      <c r="C1058" s="345">
        <f>VLOOKUP(A1058,'[3]02'!A:E,5,0)</f>
        <v>0</v>
      </c>
      <c r="D1058" s="345"/>
      <c r="E1058" s="480">
        <f t="shared" si="50"/>
        <v>0</v>
      </c>
      <c r="F1058" s="476" t="str">
        <f t="shared" si="51"/>
        <v>否</v>
      </c>
      <c r="G1058" s="295" t="str">
        <f t="shared" si="52"/>
        <v>项</v>
      </c>
      <c r="H1058" s="296"/>
    </row>
    <row r="1059" s="160" customFormat="1" ht="36" hidden="1" customHeight="1" spans="1:8">
      <c r="A1059" s="321">
        <v>2159904</v>
      </c>
      <c r="B1059" s="481" t="s">
        <v>870</v>
      </c>
      <c r="C1059" s="345">
        <f>VLOOKUP(A1059,'[3]02'!A:E,5,0)</f>
        <v>0</v>
      </c>
      <c r="D1059" s="345"/>
      <c r="E1059" s="480">
        <f t="shared" si="50"/>
        <v>0</v>
      </c>
      <c r="F1059" s="476" t="str">
        <f t="shared" si="51"/>
        <v>否</v>
      </c>
      <c r="G1059" s="295" t="str">
        <f t="shared" si="52"/>
        <v>项</v>
      </c>
      <c r="H1059" s="296"/>
    </row>
    <row r="1060" s="160" customFormat="1" ht="36" hidden="1" customHeight="1" spans="1:8">
      <c r="A1060" s="321">
        <v>2159905</v>
      </c>
      <c r="B1060" s="481" t="s">
        <v>871</v>
      </c>
      <c r="C1060" s="345">
        <f>VLOOKUP(A1060,'[3]02'!A:E,5,0)</f>
        <v>0</v>
      </c>
      <c r="D1060" s="345"/>
      <c r="E1060" s="480">
        <f t="shared" si="50"/>
        <v>0</v>
      </c>
      <c r="F1060" s="476" t="str">
        <f t="shared" si="51"/>
        <v>否</v>
      </c>
      <c r="G1060" s="295" t="str">
        <f t="shared" si="52"/>
        <v>项</v>
      </c>
      <c r="H1060" s="296"/>
    </row>
    <row r="1061" s="160" customFormat="1" ht="36" hidden="1" customHeight="1" spans="1:8">
      <c r="A1061" s="321">
        <v>2159906</v>
      </c>
      <c r="B1061" s="481" t="s">
        <v>872</v>
      </c>
      <c r="C1061" s="345">
        <f>VLOOKUP(A1061,'[3]02'!A:E,5,0)</f>
        <v>0</v>
      </c>
      <c r="D1061" s="345"/>
      <c r="E1061" s="480">
        <f t="shared" si="50"/>
        <v>0</v>
      </c>
      <c r="F1061" s="476" t="str">
        <f t="shared" si="51"/>
        <v>否</v>
      </c>
      <c r="G1061" s="295" t="str">
        <f t="shared" si="52"/>
        <v>项</v>
      </c>
      <c r="H1061" s="296"/>
    </row>
    <row r="1062" s="160" customFormat="1" ht="36" hidden="1" customHeight="1" spans="1:8">
      <c r="A1062" s="321">
        <v>2159999</v>
      </c>
      <c r="B1062" s="481" t="s">
        <v>868</v>
      </c>
      <c r="C1062" s="345">
        <f>VLOOKUP(A1062,'[3]02'!A:E,5,0)</f>
        <v>0</v>
      </c>
      <c r="D1062" s="345"/>
      <c r="E1062" s="480">
        <f t="shared" si="50"/>
        <v>0</v>
      </c>
      <c r="F1062" s="476" t="str">
        <f t="shared" si="51"/>
        <v>否</v>
      </c>
      <c r="G1062" s="295" t="str">
        <f t="shared" si="52"/>
        <v>项</v>
      </c>
      <c r="H1062" s="296"/>
    </row>
    <row r="1063" s="295" customFormat="1" ht="36" customHeight="1" spans="1:8">
      <c r="A1063" s="487">
        <v>216</v>
      </c>
      <c r="B1063" s="473" t="s">
        <v>78</v>
      </c>
      <c r="C1063" s="474">
        <f>SUM(C1064,C1074,C1080)</f>
        <v>3209</v>
      </c>
      <c r="D1063" s="474">
        <f>SUM(D1064,D1074,D1080)</f>
        <v>659</v>
      </c>
      <c r="E1063" s="475">
        <f t="shared" si="50"/>
        <v>-0.795</v>
      </c>
      <c r="F1063" s="476" t="str">
        <f t="shared" si="51"/>
        <v>是</v>
      </c>
      <c r="G1063" s="295" t="str">
        <f t="shared" si="52"/>
        <v>类</v>
      </c>
      <c r="H1063" s="296"/>
    </row>
    <row r="1064" s="295" customFormat="1" ht="36" customHeight="1" spans="1:8">
      <c r="A1064" s="321">
        <v>21602</v>
      </c>
      <c r="B1064" s="478" t="s">
        <v>873</v>
      </c>
      <c r="C1064" s="479">
        <f>SUM(C1065:C1073)</f>
        <v>3209</v>
      </c>
      <c r="D1064" s="479">
        <f>SUM(D1065:D1073)</f>
        <v>655</v>
      </c>
      <c r="E1064" s="480">
        <f t="shared" si="50"/>
        <v>-0.796</v>
      </c>
      <c r="F1064" s="476" t="str">
        <f t="shared" si="51"/>
        <v>是</v>
      </c>
      <c r="G1064" s="295" t="str">
        <f t="shared" si="52"/>
        <v>款</v>
      </c>
      <c r="H1064" s="296"/>
    </row>
    <row r="1065" s="162" customFormat="1" ht="36" customHeight="1" spans="1:8">
      <c r="A1065" s="321">
        <v>2160201</v>
      </c>
      <c r="B1065" s="481" t="s">
        <v>117</v>
      </c>
      <c r="C1065" s="345">
        <f>VLOOKUP(A1065,'[3]02'!A:E,5,0)</f>
        <v>178</v>
      </c>
      <c r="D1065" s="345">
        <f>VLOOKUP(A1065,[4]Sheet1!$A:$D,4,0)</f>
        <v>166</v>
      </c>
      <c r="E1065" s="480">
        <f t="shared" si="50"/>
        <v>-0.067</v>
      </c>
      <c r="F1065" s="476" t="str">
        <f t="shared" si="51"/>
        <v>是</v>
      </c>
      <c r="G1065" s="295" t="str">
        <f t="shared" si="52"/>
        <v>项</v>
      </c>
      <c r="H1065" s="296"/>
    </row>
    <row r="1066" s="160" customFormat="1" ht="36" hidden="1" customHeight="1" spans="1:8">
      <c r="A1066" s="321">
        <v>2160202</v>
      </c>
      <c r="B1066" s="481" t="s">
        <v>118</v>
      </c>
      <c r="C1066" s="345">
        <f>VLOOKUP(A1066,'[3]02'!A:E,5,0)</f>
        <v>0</v>
      </c>
      <c r="D1066" s="345"/>
      <c r="E1066" s="480">
        <f t="shared" si="50"/>
        <v>0</v>
      </c>
      <c r="F1066" s="476" t="str">
        <f t="shared" si="51"/>
        <v>否</v>
      </c>
      <c r="G1066" s="295" t="str">
        <f t="shared" si="52"/>
        <v>项</v>
      </c>
      <c r="H1066" s="296"/>
    </row>
    <row r="1067" s="160" customFormat="1" ht="36" hidden="1" customHeight="1" spans="1:8">
      <c r="A1067" s="321">
        <v>2160203</v>
      </c>
      <c r="B1067" s="481" t="s">
        <v>119</v>
      </c>
      <c r="C1067" s="345">
        <f>VLOOKUP(A1067,'[3]02'!A:E,5,0)</f>
        <v>0</v>
      </c>
      <c r="D1067" s="345"/>
      <c r="E1067" s="480">
        <f t="shared" si="50"/>
        <v>0</v>
      </c>
      <c r="F1067" s="476" t="str">
        <f t="shared" si="51"/>
        <v>否</v>
      </c>
      <c r="G1067" s="295" t="str">
        <f t="shared" si="52"/>
        <v>项</v>
      </c>
      <c r="H1067" s="296"/>
    </row>
    <row r="1068" s="160" customFormat="1" ht="36" hidden="1" customHeight="1" spans="1:8">
      <c r="A1068" s="321">
        <v>2160216</v>
      </c>
      <c r="B1068" s="481" t="s">
        <v>874</v>
      </c>
      <c r="C1068" s="345">
        <f>VLOOKUP(A1068,'[3]02'!A:E,5,0)</f>
        <v>0</v>
      </c>
      <c r="D1068" s="345"/>
      <c r="E1068" s="480">
        <f t="shared" si="50"/>
        <v>0</v>
      </c>
      <c r="F1068" s="476" t="str">
        <f t="shared" si="51"/>
        <v>否</v>
      </c>
      <c r="G1068" s="295" t="str">
        <f t="shared" si="52"/>
        <v>项</v>
      </c>
      <c r="H1068" s="296"/>
    </row>
    <row r="1069" s="160" customFormat="1" ht="36" hidden="1" customHeight="1" spans="1:8">
      <c r="A1069" s="321">
        <v>2160217</v>
      </c>
      <c r="B1069" s="481" t="s">
        <v>875</v>
      </c>
      <c r="C1069" s="345">
        <f>VLOOKUP(A1069,'[3]02'!A:E,5,0)</f>
        <v>0</v>
      </c>
      <c r="D1069" s="345"/>
      <c r="E1069" s="480">
        <f t="shared" si="50"/>
        <v>0</v>
      </c>
      <c r="F1069" s="476" t="str">
        <f t="shared" si="51"/>
        <v>否</v>
      </c>
      <c r="G1069" s="295" t="str">
        <f t="shared" si="52"/>
        <v>项</v>
      </c>
      <c r="H1069" s="296"/>
    </row>
    <row r="1070" s="160" customFormat="1" ht="36" hidden="1" customHeight="1" spans="1:8">
      <c r="A1070" s="321">
        <v>2160218</v>
      </c>
      <c r="B1070" s="481" t="s">
        <v>876</v>
      </c>
      <c r="C1070" s="345">
        <f>VLOOKUP(A1070,'[3]02'!A:E,5,0)</f>
        <v>0</v>
      </c>
      <c r="D1070" s="345"/>
      <c r="E1070" s="480">
        <f t="shared" si="50"/>
        <v>0</v>
      </c>
      <c r="F1070" s="476" t="str">
        <f t="shared" si="51"/>
        <v>否</v>
      </c>
      <c r="G1070" s="295" t="str">
        <f t="shared" si="52"/>
        <v>项</v>
      </c>
      <c r="H1070" s="296"/>
    </row>
    <row r="1071" s="160" customFormat="1" ht="36" hidden="1" customHeight="1" spans="1:8">
      <c r="A1071" s="321">
        <v>2160219</v>
      </c>
      <c r="B1071" s="481" t="s">
        <v>877</v>
      </c>
      <c r="C1071" s="345">
        <f>VLOOKUP(A1071,'[3]02'!A:E,5,0)</f>
        <v>0</v>
      </c>
      <c r="D1071" s="345"/>
      <c r="E1071" s="480">
        <f t="shared" si="50"/>
        <v>0</v>
      </c>
      <c r="F1071" s="476" t="str">
        <f t="shared" si="51"/>
        <v>否</v>
      </c>
      <c r="G1071" s="295" t="str">
        <f t="shared" si="52"/>
        <v>项</v>
      </c>
      <c r="H1071" s="296"/>
    </row>
    <row r="1072" s="160" customFormat="1" ht="36" hidden="1" customHeight="1" spans="1:8">
      <c r="A1072" s="321">
        <v>2160250</v>
      </c>
      <c r="B1072" s="481" t="s">
        <v>126</v>
      </c>
      <c r="C1072" s="345">
        <f>VLOOKUP(A1072,'[3]02'!A:E,5,0)</f>
        <v>0</v>
      </c>
      <c r="D1072" s="345"/>
      <c r="E1072" s="480">
        <f t="shared" si="50"/>
        <v>0</v>
      </c>
      <c r="F1072" s="476" t="str">
        <f t="shared" si="51"/>
        <v>否</v>
      </c>
      <c r="G1072" s="295" t="str">
        <f t="shared" si="52"/>
        <v>项</v>
      </c>
      <c r="H1072" s="296"/>
    </row>
    <row r="1073" s="162" customFormat="1" ht="36" customHeight="1" spans="1:8">
      <c r="A1073" s="321">
        <v>2160299</v>
      </c>
      <c r="B1073" s="481" t="s">
        <v>878</v>
      </c>
      <c r="C1073" s="345">
        <f>VLOOKUP(A1073,'[3]02'!A:E,5,0)</f>
        <v>3031</v>
      </c>
      <c r="D1073" s="345">
        <f>VLOOKUP(A1073,[4]Sheet1!$A:$D,4,0)</f>
        <v>489</v>
      </c>
      <c r="E1073" s="480">
        <f t="shared" si="50"/>
        <v>-0.839</v>
      </c>
      <c r="F1073" s="476" t="str">
        <f t="shared" si="51"/>
        <v>是</v>
      </c>
      <c r="G1073" s="295" t="str">
        <f t="shared" si="52"/>
        <v>项</v>
      </c>
      <c r="H1073" s="296"/>
    </row>
    <row r="1074" s="295" customFormat="1" ht="36" customHeight="1" spans="1:8">
      <c r="A1074" s="321">
        <v>21606</v>
      </c>
      <c r="B1074" s="478" t="s">
        <v>879</v>
      </c>
      <c r="C1074" s="479">
        <f>SUM(C1075:C1079)</f>
        <v>0</v>
      </c>
      <c r="D1074" s="479">
        <f>SUM(D1075:D1079)</f>
        <v>4</v>
      </c>
      <c r="E1074" s="480">
        <f t="shared" si="50"/>
        <v>0</v>
      </c>
      <c r="F1074" s="476" t="str">
        <f t="shared" si="51"/>
        <v>是</v>
      </c>
      <c r="G1074" s="295" t="str">
        <f t="shared" si="52"/>
        <v>款</v>
      </c>
      <c r="H1074" s="296"/>
    </row>
    <row r="1075" s="160" customFormat="1" ht="36" hidden="1" customHeight="1" spans="1:8">
      <c r="A1075" s="321">
        <v>2160601</v>
      </c>
      <c r="B1075" s="481" t="s">
        <v>117</v>
      </c>
      <c r="C1075" s="345">
        <f>VLOOKUP(A1075,'[3]02'!A:E,5,0)</f>
        <v>0</v>
      </c>
      <c r="D1075" s="345"/>
      <c r="E1075" s="480">
        <f t="shared" si="50"/>
        <v>0</v>
      </c>
      <c r="F1075" s="476" t="str">
        <f t="shared" si="51"/>
        <v>否</v>
      </c>
      <c r="G1075" s="295" t="str">
        <f t="shared" si="52"/>
        <v>项</v>
      </c>
      <c r="H1075" s="296"/>
    </row>
    <row r="1076" s="160" customFormat="1" ht="36" hidden="1" customHeight="1" spans="1:8">
      <c r="A1076" s="321">
        <v>2160602</v>
      </c>
      <c r="B1076" s="481" t="s">
        <v>118</v>
      </c>
      <c r="C1076" s="345">
        <f>VLOOKUP(A1076,'[3]02'!A:E,5,0)</f>
        <v>0</v>
      </c>
      <c r="D1076" s="345"/>
      <c r="E1076" s="480">
        <f t="shared" si="50"/>
        <v>0</v>
      </c>
      <c r="F1076" s="476" t="str">
        <f t="shared" si="51"/>
        <v>否</v>
      </c>
      <c r="G1076" s="295" t="str">
        <f t="shared" si="52"/>
        <v>项</v>
      </c>
      <c r="H1076" s="296"/>
    </row>
    <row r="1077" s="160" customFormat="1" ht="36" hidden="1" customHeight="1" spans="1:8">
      <c r="A1077" s="321">
        <v>2160603</v>
      </c>
      <c r="B1077" s="481" t="s">
        <v>119</v>
      </c>
      <c r="C1077" s="345">
        <f>VLOOKUP(A1077,'[3]02'!A:E,5,0)</f>
        <v>0</v>
      </c>
      <c r="D1077" s="345"/>
      <c r="E1077" s="480">
        <f t="shared" si="50"/>
        <v>0</v>
      </c>
      <c r="F1077" s="476" t="str">
        <f t="shared" si="51"/>
        <v>否</v>
      </c>
      <c r="G1077" s="295" t="str">
        <f t="shared" si="52"/>
        <v>项</v>
      </c>
      <c r="H1077" s="296"/>
    </row>
    <row r="1078" s="160" customFormat="1" ht="36" hidden="1" customHeight="1" spans="1:8">
      <c r="A1078" s="321">
        <v>2160607</v>
      </c>
      <c r="B1078" s="481" t="s">
        <v>880</v>
      </c>
      <c r="C1078" s="345">
        <f>VLOOKUP(A1078,'[3]02'!A:E,5,0)</f>
        <v>0</v>
      </c>
      <c r="D1078" s="345"/>
      <c r="E1078" s="480">
        <f t="shared" si="50"/>
        <v>0</v>
      </c>
      <c r="F1078" s="476" t="str">
        <f t="shared" si="51"/>
        <v>否</v>
      </c>
      <c r="G1078" s="295" t="str">
        <f t="shared" si="52"/>
        <v>项</v>
      </c>
      <c r="H1078" s="296"/>
    </row>
    <row r="1079" s="162" customFormat="1" ht="36" customHeight="1" spans="1:8">
      <c r="A1079" s="321">
        <v>2160699</v>
      </c>
      <c r="B1079" s="481" t="s">
        <v>881</v>
      </c>
      <c r="C1079" s="345">
        <f>VLOOKUP(A1079,'[3]02'!A:E,5,0)</f>
        <v>0</v>
      </c>
      <c r="D1079" s="345">
        <f>VLOOKUP(A1079,[4]Sheet1!$A:$D,4,0)</f>
        <v>4</v>
      </c>
      <c r="E1079" s="480">
        <f t="shared" si="50"/>
        <v>0</v>
      </c>
      <c r="F1079" s="476" t="str">
        <f t="shared" si="51"/>
        <v>是</v>
      </c>
      <c r="G1079" s="295" t="str">
        <f t="shared" si="52"/>
        <v>项</v>
      </c>
      <c r="H1079" s="296"/>
    </row>
    <row r="1080" s="296" customFormat="1" ht="36" hidden="1" customHeight="1" spans="1:7">
      <c r="A1080" s="321">
        <v>21699</v>
      </c>
      <c r="B1080" s="478" t="s">
        <v>882</v>
      </c>
      <c r="C1080" s="479">
        <f>SUM(C1081:C1082)</f>
        <v>0</v>
      </c>
      <c r="D1080" s="479">
        <f>SUM(D1081:D1082)</f>
        <v>0</v>
      </c>
      <c r="E1080" s="480">
        <f t="shared" si="50"/>
        <v>0</v>
      </c>
      <c r="F1080" s="476" t="str">
        <f t="shared" si="51"/>
        <v>否</v>
      </c>
      <c r="G1080" s="295" t="str">
        <f t="shared" si="52"/>
        <v>款</v>
      </c>
    </row>
    <row r="1081" s="160" customFormat="1" ht="36" hidden="1" customHeight="1" spans="1:8">
      <c r="A1081" s="321">
        <v>2169901</v>
      </c>
      <c r="B1081" s="481" t="s">
        <v>883</v>
      </c>
      <c r="C1081" s="345">
        <f>VLOOKUP(A1081,'[3]02'!A:E,5,0)</f>
        <v>0</v>
      </c>
      <c r="D1081" s="345"/>
      <c r="E1081" s="480">
        <f t="shared" si="50"/>
        <v>0</v>
      </c>
      <c r="F1081" s="476" t="str">
        <f t="shared" si="51"/>
        <v>否</v>
      </c>
      <c r="G1081" s="295" t="str">
        <f t="shared" si="52"/>
        <v>项</v>
      </c>
      <c r="H1081" s="296"/>
    </row>
    <row r="1082" s="160" customFormat="1" ht="36" hidden="1" customHeight="1" spans="1:8">
      <c r="A1082" s="321">
        <v>2169999</v>
      </c>
      <c r="B1082" s="481" t="s">
        <v>882</v>
      </c>
      <c r="C1082" s="345">
        <f>VLOOKUP(A1082,'[3]02'!A:E,5,0)</f>
        <v>0</v>
      </c>
      <c r="D1082" s="345"/>
      <c r="E1082" s="480">
        <f t="shared" si="50"/>
        <v>0</v>
      </c>
      <c r="F1082" s="476" t="str">
        <f t="shared" si="51"/>
        <v>否</v>
      </c>
      <c r="G1082" s="295" t="str">
        <f t="shared" si="52"/>
        <v>项</v>
      </c>
      <c r="H1082" s="296"/>
    </row>
    <row r="1083" s="295" customFormat="1" ht="36" customHeight="1" spans="1:8">
      <c r="A1083" s="487">
        <v>217</v>
      </c>
      <c r="B1083" s="473" t="s">
        <v>80</v>
      </c>
      <c r="C1083" s="474">
        <f>SUM(C1084,C1091,C1101,C1107)</f>
        <v>0</v>
      </c>
      <c r="D1083" s="474">
        <f>SUM(D1084,D1091,D1101,D1107)</f>
        <v>0</v>
      </c>
      <c r="E1083" s="475">
        <f t="shared" si="50"/>
        <v>0</v>
      </c>
      <c r="F1083" s="476" t="str">
        <f t="shared" si="51"/>
        <v>是</v>
      </c>
      <c r="G1083" s="295" t="str">
        <f t="shared" si="52"/>
        <v>类</v>
      </c>
      <c r="H1083" s="296"/>
    </row>
    <row r="1084" s="296" customFormat="1" ht="36" hidden="1" customHeight="1" spans="1:7">
      <c r="A1084" s="321">
        <v>21701</v>
      </c>
      <c r="B1084" s="478" t="s">
        <v>884</v>
      </c>
      <c r="C1084" s="479">
        <f>SUM(C1085:C1090)</f>
        <v>0</v>
      </c>
      <c r="D1084" s="479">
        <f>SUM(D1085:D1090)</f>
        <v>0</v>
      </c>
      <c r="E1084" s="480">
        <f t="shared" si="50"/>
        <v>0</v>
      </c>
      <c r="F1084" s="476" t="str">
        <f t="shared" si="51"/>
        <v>否</v>
      </c>
      <c r="G1084" s="295" t="str">
        <f t="shared" si="52"/>
        <v>款</v>
      </c>
    </row>
    <row r="1085" s="160" customFormat="1" ht="36" hidden="1" customHeight="1" spans="1:8">
      <c r="A1085" s="321">
        <v>2170101</v>
      </c>
      <c r="B1085" s="481" t="s">
        <v>117</v>
      </c>
      <c r="C1085" s="345">
        <f>VLOOKUP(A1085,'[3]02'!A:E,5,0)</f>
        <v>0</v>
      </c>
      <c r="D1085" s="345"/>
      <c r="E1085" s="480">
        <f t="shared" si="50"/>
        <v>0</v>
      </c>
      <c r="F1085" s="476" t="str">
        <f t="shared" si="51"/>
        <v>否</v>
      </c>
      <c r="G1085" s="295" t="str">
        <f t="shared" si="52"/>
        <v>项</v>
      </c>
      <c r="H1085" s="296"/>
    </row>
    <row r="1086" s="160" customFormat="1" ht="36" hidden="1" customHeight="1" spans="1:8">
      <c r="A1086" s="321">
        <v>2170102</v>
      </c>
      <c r="B1086" s="481" t="s">
        <v>118</v>
      </c>
      <c r="C1086" s="345">
        <f>VLOOKUP(A1086,'[3]02'!A:E,5,0)</f>
        <v>0</v>
      </c>
      <c r="D1086" s="345"/>
      <c r="E1086" s="480">
        <f t="shared" si="50"/>
        <v>0</v>
      </c>
      <c r="F1086" s="476" t="str">
        <f t="shared" si="51"/>
        <v>否</v>
      </c>
      <c r="G1086" s="295" t="str">
        <f t="shared" si="52"/>
        <v>项</v>
      </c>
      <c r="H1086" s="296"/>
    </row>
    <row r="1087" s="160" customFormat="1" ht="36" hidden="1" customHeight="1" spans="1:8">
      <c r="A1087" s="321">
        <v>2170103</v>
      </c>
      <c r="B1087" s="481" t="s">
        <v>119</v>
      </c>
      <c r="C1087" s="345">
        <f>VLOOKUP(A1087,'[3]02'!A:E,5,0)</f>
        <v>0</v>
      </c>
      <c r="D1087" s="345"/>
      <c r="E1087" s="480">
        <f t="shared" si="50"/>
        <v>0</v>
      </c>
      <c r="F1087" s="476" t="str">
        <f t="shared" si="51"/>
        <v>否</v>
      </c>
      <c r="G1087" s="295" t="str">
        <f t="shared" si="52"/>
        <v>项</v>
      </c>
      <c r="H1087" s="296"/>
    </row>
    <row r="1088" s="160" customFormat="1" ht="36" hidden="1" customHeight="1" spans="1:8">
      <c r="A1088" s="321">
        <v>2170104</v>
      </c>
      <c r="B1088" s="481" t="s">
        <v>885</v>
      </c>
      <c r="C1088" s="345">
        <f>VLOOKUP(A1088,'[3]02'!A:E,5,0)</f>
        <v>0</v>
      </c>
      <c r="D1088" s="345"/>
      <c r="E1088" s="480">
        <f t="shared" si="50"/>
        <v>0</v>
      </c>
      <c r="F1088" s="476" t="str">
        <f t="shared" si="51"/>
        <v>否</v>
      </c>
      <c r="G1088" s="295" t="str">
        <f t="shared" si="52"/>
        <v>项</v>
      </c>
      <c r="H1088" s="296"/>
    </row>
    <row r="1089" s="160" customFormat="1" ht="36" hidden="1" customHeight="1" spans="1:8">
      <c r="A1089" s="321">
        <v>2170150</v>
      </c>
      <c r="B1089" s="481" t="s">
        <v>126</v>
      </c>
      <c r="C1089" s="345">
        <f>VLOOKUP(A1089,'[3]02'!A:E,5,0)</f>
        <v>0</v>
      </c>
      <c r="D1089" s="345"/>
      <c r="E1089" s="480">
        <f t="shared" si="50"/>
        <v>0</v>
      </c>
      <c r="F1089" s="476" t="str">
        <f t="shared" si="51"/>
        <v>否</v>
      </c>
      <c r="G1089" s="295" t="str">
        <f t="shared" si="52"/>
        <v>项</v>
      </c>
      <c r="H1089" s="296"/>
    </row>
    <row r="1090" s="160" customFormat="1" ht="36" hidden="1" customHeight="1" spans="1:8">
      <c r="A1090" s="321">
        <v>2170199</v>
      </c>
      <c r="B1090" s="481" t="s">
        <v>886</v>
      </c>
      <c r="C1090" s="345">
        <f>VLOOKUP(A1090,'[3]02'!A:E,5,0)</f>
        <v>0</v>
      </c>
      <c r="D1090" s="345"/>
      <c r="E1090" s="480">
        <f t="shared" si="50"/>
        <v>0</v>
      </c>
      <c r="F1090" s="476" t="str">
        <f t="shared" si="51"/>
        <v>否</v>
      </c>
      <c r="G1090" s="295" t="str">
        <f t="shared" si="52"/>
        <v>项</v>
      </c>
      <c r="H1090" s="296"/>
    </row>
    <row r="1091" s="296" customFormat="1" ht="36" hidden="1" customHeight="1" spans="1:7">
      <c r="A1091" s="324">
        <v>21702</v>
      </c>
      <c r="B1091" s="478" t="s">
        <v>887</v>
      </c>
      <c r="C1091" s="479">
        <f>SUM(C1092:C1100)</f>
        <v>0</v>
      </c>
      <c r="D1091" s="479">
        <f>SUM(D1092:D1100)</f>
        <v>0</v>
      </c>
      <c r="E1091" s="480">
        <f t="shared" si="50"/>
        <v>0</v>
      </c>
      <c r="F1091" s="476" t="str">
        <f t="shared" si="51"/>
        <v>否</v>
      </c>
      <c r="G1091" s="295" t="str">
        <f t="shared" si="52"/>
        <v>款</v>
      </c>
    </row>
    <row r="1092" s="160" customFormat="1" ht="36" hidden="1" customHeight="1" spans="1:8">
      <c r="A1092" s="490">
        <v>2170201</v>
      </c>
      <c r="B1092" s="481" t="s">
        <v>888</v>
      </c>
      <c r="C1092" s="345">
        <f>VLOOKUP(A1092,'[3]02'!A:E,5,0)</f>
        <v>0</v>
      </c>
      <c r="D1092" s="345"/>
      <c r="E1092" s="480">
        <f t="shared" ref="E1092:E1155" si="53">IF(C1092&lt;0,"",IFERROR(D1092/C1092-1,0))</f>
        <v>0</v>
      </c>
      <c r="F1092" s="476" t="str">
        <f t="shared" ref="F1092:F1155" si="54">IF(LEN(A1092)=3,"是",IF(B1092&lt;&gt;"",IF(SUM(C1092:D1092)&lt;&gt;0,"是","否"),"是"))</f>
        <v>否</v>
      </c>
      <c r="G1092" s="295" t="str">
        <f t="shared" ref="G1092:G1155" si="55">IF(LEN(A1092)=3,"类",IF(LEN(A1092)=5,"款","项"))</f>
        <v>项</v>
      </c>
      <c r="H1092" s="296"/>
    </row>
    <row r="1093" s="160" customFormat="1" ht="36" hidden="1" customHeight="1" spans="1:8">
      <c r="A1093" s="490">
        <v>2170202</v>
      </c>
      <c r="B1093" s="481" t="s">
        <v>889</v>
      </c>
      <c r="C1093" s="345">
        <f>VLOOKUP(A1093,'[3]02'!A:E,5,0)</f>
        <v>0</v>
      </c>
      <c r="D1093" s="345"/>
      <c r="E1093" s="480">
        <f t="shared" si="53"/>
        <v>0</v>
      </c>
      <c r="F1093" s="476" t="str">
        <f t="shared" si="54"/>
        <v>否</v>
      </c>
      <c r="G1093" s="295" t="str">
        <f t="shared" si="55"/>
        <v>项</v>
      </c>
      <c r="H1093" s="296"/>
    </row>
    <row r="1094" s="160" customFormat="1" ht="36" hidden="1" customHeight="1" spans="1:8">
      <c r="A1094" s="490">
        <v>2170203</v>
      </c>
      <c r="B1094" s="481" t="s">
        <v>890</v>
      </c>
      <c r="C1094" s="345">
        <f>VLOOKUP(A1094,'[3]02'!A:E,5,0)</f>
        <v>0</v>
      </c>
      <c r="D1094" s="345"/>
      <c r="E1094" s="480">
        <f t="shared" si="53"/>
        <v>0</v>
      </c>
      <c r="F1094" s="476" t="str">
        <f t="shared" si="54"/>
        <v>否</v>
      </c>
      <c r="G1094" s="295" t="str">
        <f t="shared" si="55"/>
        <v>项</v>
      </c>
      <c r="H1094" s="296"/>
    </row>
    <row r="1095" s="160" customFormat="1" ht="36" hidden="1" customHeight="1" spans="1:8">
      <c r="A1095" s="490">
        <v>2170204</v>
      </c>
      <c r="B1095" s="481" t="s">
        <v>891</v>
      </c>
      <c r="C1095" s="345">
        <f>VLOOKUP(A1095,'[3]02'!A:E,5,0)</f>
        <v>0</v>
      </c>
      <c r="D1095" s="345"/>
      <c r="E1095" s="480">
        <f t="shared" si="53"/>
        <v>0</v>
      </c>
      <c r="F1095" s="476" t="str">
        <f t="shared" si="54"/>
        <v>否</v>
      </c>
      <c r="G1095" s="295" t="str">
        <f t="shared" si="55"/>
        <v>项</v>
      </c>
      <c r="H1095" s="296"/>
    </row>
    <row r="1096" s="160" customFormat="1" ht="36" hidden="1" customHeight="1" spans="1:8">
      <c r="A1096" s="490">
        <v>2170205</v>
      </c>
      <c r="B1096" s="481" t="s">
        <v>892</v>
      </c>
      <c r="C1096" s="345">
        <f>VLOOKUP(A1096,'[3]02'!A:E,5,0)</f>
        <v>0</v>
      </c>
      <c r="D1096" s="345"/>
      <c r="E1096" s="480">
        <f t="shared" si="53"/>
        <v>0</v>
      </c>
      <c r="F1096" s="476" t="str">
        <f t="shared" si="54"/>
        <v>否</v>
      </c>
      <c r="G1096" s="295" t="str">
        <f t="shared" si="55"/>
        <v>项</v>
      </c>
      <c r="H1096" s="296"/>
    </row>
    <row r="1097" s="160" customFormat="1" ht="36" hidden="1" customHeight="1" spans="1:8">
      <c r="A1097" s="490">
        <v>2170206</v>
      </c>
      <c r="B1097" s="481" t="s">
        <v>893</v>
      </c>
      <c r="C1097" s="345">
        <f>VLOOKUP(A1097,'[3]02'!A:E,5,0)</f>
        <v>0</v>
      </c>
      <c r="D1097" s="345"/>
      <c r="E1097" s="480">
        <f t="shared" si="53"/>
        <v>0</v>
      </c>
      <c r="F1097" s="476" t="str">
        <f t="shared" si="54"/>
        <v>否</v>
      </c>
      <c r="G1097" s="295" t="str">
        <f t="shared" si="55"/>
        <v>项</v>
      </c>
      <c r="H1097" s="296"/>
    </row>
    <row r="1098" s="160" customFormat="1" ht="36" hidden="1" customHeight="1" spans="1:8">
      <c r="A1098" s="490">
        <v>2170207</v>
      </c>
      <c r="B1098" s="481" t="s">
        <v>894</v>
      </c>
      <c r="C1098" s="345">
        <f>VLOOKUP(A1098,'[3]02'!A:E,5,0)</f>
        <v>0</v>
      </c>
      <c r="D1098" s="345"/>
      <c r="E1098" s="480">
        <f t="shared" si="53"/>
        <v>0</v>
      </c>
      <c r="F1098" s="476" t="str">
        <f t="shared" si="54"/>
        <v>否</v>
      </c>
      <c r="G1098" s="295" t="str">
        <f t="shared" si="55"/>
        <v>项</v>
      </c>
      <c r="H1098" s="296"/>
    </row>
    <row r="1099" s="160" customFormat="1" ht="36" hidden="1" customHeight="1" spans="1:8">
      <c r="A1099" s="490">
        <v>2170208</v>
      </c>
      <c r="B1099" s="481" t="s">
        <v>895</v>
      </c>
      <c r="C1099" s="345">
        <f>VLOOKUP(A1099,'[3]02'!A:E,5,0)</f>
        <v>0</v>
      </c>
      <c r="D1099" s="345"/>
      <c r="E1099" s="480">
        <f t="shared" si="53"/>
        <v>0</v>
      </c>
      <c r="F1099" s="476" t="str">
        <f t="shared" si="54"/>
        <v>否</v>
      </c>
      <c r="G1099" s="295" t="str">
        <f t="shared" si="55"/>
        <v>项</v>
      </c>
      <c r="H1099" s="296"/>
    </row>
    <row r="1100" s="160" customFormat="1" ht="36" hidden="1" customHeight="1" spans="1:8">
      <c r="A1100" s="490">
        <v>2170299</v>
      </c>
      <c r="B1100" s="481" t="s">
        <v>896</v>
      </c>
      <c r="C1100" s="345">
        <f>VLOOKUP(A1100,'[3]02'!A:E,5,0)</f>
        <v>0</v>
      </c>
      <c r="D1100" s="345"/>
      <c r="E1100" s="480">
        <f t="shared" si="53"/>
        <v>0</v>
      </c>
      <c r="F1100" s="476" t="str">
        <f t="shared" si="54"/>
        <v>否</v>
      </c>
      <c r="G1100" s="295" t="str">
        <f t="shared" si="55"/>
        <v>项</v>
      </c>
      <c r="H1100" s="296"/>
    </row>
    <row r="1101" s="296" customFormat="1" ht="36" hidden="1" customHeight="1" spans="1:7">
      <c r="A1101" s="321">
        <v>21703</v>
      </c>
      <c r="B1101" s="478" t="s">
        <v>897</v>
      </c>
      <c r="C1101" s="479">
        <f>SUM(C1102:C1106)</f>
        <v>0</v>
      </c>
      <c r="D1101" s="479">
        <f>SUM(D1102:D1106)</f>
        <v>0</v>
      </c>
      <c r="E1101" s="480">
        <f t="shared" si="53"/>
        <v>0</v>
      </c>
      <c r="F1101" s="476" t="str">
        <f t="shared" si="54"/>
        <v>否</v>
      </c>
      <c r="G1101" s="295" t="str">
        <f t="shared" si="55"/>
        <v>款</v>
      </c>
    </row>
    <row r="1102" s="160" customFormat="1" ht="36" hidden="1" customHeight="1" spans="1:8">
      <c r="A1102" s="321">
        <v>2170301</v>
      </c>
      <c r="B1102" s="481" t="s">
        <v>898</v>
      </c>
      <c r="C1102" s="345">
        <f>VLOOKUP(A1102,'[3]02'!A:E,5,0)</f>
        <v>0</v>
      </c>
      <c r="D1102" s="345"/>
      <c r="E1102" s="480">
        <f t="shared" si="53"/>
        <v>0</v>
      </c>
      <c r="F1102" s="476" t="str">
        <f t="shared" si="54"/>
        <v>否</v>
      </c>
      <c r="G1102" s="295" t="str">
        <f t="shared" si="55"/>
        <v>项</v>
      </c>
      <c r="H1102" s="296"/>
    </row>
    <row r="1103" s="160" customFormat="1" ht="36" hidden="1" customHeight="1" spans="1:8">
      <c r="A1103" s="321">
        <v>2170302</v>
      </c>
      <c r="B1103" s="481" t="s">
        <v>899</v>
      </c>
      <c r="C1103" s="345">
        <f>VLOOKUP(A1103,'[3]02'!A:E,5,0)</f>
        <v>0</v>
      </c>
      <c r="D1103" s="345"/>
      <c r="E1103" s="480">
        <f t="shared" si="53"/>
        <v>0</v>
      </c>
      <c r="F1103" s="476" t="str">
        <f t="shared" si="54"/>
        <v>否</v>
      </c>
      <c r="G1103" s="295" t="str">
        <f t="shared" si="55"/>
        <v>项</v>
      </c>
      <c r="H1103" s="296"/>
    </row>
    <row r="1104" s="160" customFormat="1" ht="36" hidden="1" customHeight="1" spans="1:8">
      <c r="A1104" s="321">
        <v>2170303</v>
      </c>
      <c r="B1104" s="481" t="s">
        <v>900</v>
      </c>
      <c r="C1104" s="345">
        <f>VLOOKUP(A1104,'[3]02'!A:E,5,0)</f>
        <v>0</v>
      </c>
      <c r="D1104" s="345"/>
      <c r="E1104" s="480">
        <f t="shared" si="53"/>
        <v>0</v>
      </c>
      <c r="F1104" s="476" t="str">
        <f t="shared" si="54"/>
        <v>否</v>
      </c>
      <c r="G1104" s="295" t="str">
        <f t="shared" si="55"/>
        <v>项</v>
      </c>
      <c r="H1104" s="296"/>
    </row>
    <row r="1105" s="160" customFormat="1" ht="36" hidden="1" customHeight="1" spans="1:8">
      <c r="A1105" s="321">
        <v>2170304</v>
      </c>
      <c r="B1105" s="481" t="s">
        <v>901</v>
      </c>
      <c r="C1105" s="345">
        <f>VLOOKUP(A1105,'[3]02'!A:E,5,0)</f>
        <v>0</v>
      </c>
      <c r="D1105" s="345"/>
      <c r="E1105" s="480">
        <f t="shared" si="53"/>
        <v>0</v>
      </c>
      <c r="F1105" s="476" t="str">
        <f t="shared" si="54"/>
        <v>否</v>
      </c>
      <c r="G1105" s="295" t="str">
        <f t="shared" si="55"/>
        <v>项</v>
      </c>
      <c r="H1105" s="296"/>
    </row>
    <row r="1106" s="160" customFormat="1" ht="36" hidden="1" customHeight="1" spans="1:8">
      <c r="A1106" s="321">
        <v>2170399</v>
      </c>
      <c r="B1106" s="481" t="s">
        <v>902</v>
      </c>
      <c r="C1106" s="345">
        <f>VLOOKUP(A1106,'[3]02'!A:E,5,0)</f>
        <v>0</v>
      </c>
      <c r="D1106" s="345"/>
      <c r="E1106" s="480">
        <f t="shared" si="53"/>
        <v>0</v>
      </c>
      <c r="F1106" s="476" t="str">
        <f t="shared" si="54"/>
        <v>否</v>
      </c>
      <c r="G1106" s="295" t="str">
        <f t="shared" si="55"/>
        <v>项</v>
      </c>
      <c r="H1106" s="296"/>
    </row>
    <row r="1107" s="296" customFormat="1" ht="36" hidden="1" customHeight="1" spans="1:7">
      <c r="A1107" s="321">
        <v>21799</v>
      </c>
      <c r="B1107" s="478" t="s">
        <v>903</v>
      </c>
      <c r="C1107" s="479">
        <f>SUM(C1108:C1109)</f>
        <v>0</v>
      </c>
      <c r="D1107" s="479">
        <f>SUM(D1108:D1109)</f>
        <v>0</v>
      </c>
      <c r="E1107" s="480">
        <f t="shared" si="53"/>
        <v>0</v>
      </c>
      <c r="F1107" s="476" t="str">
        <f t="shared" si="54"/>
        <v>否</v>
      </c>
      <c r="G1107" s="295" t="str">
        <f t="shared" si="55"/>
        <v>款</v>
      </c>
    </row>
    <row r="1108" s="160" customFormat="1" ht="36" hidden="1" customHeight="1" spans="1:8">
      <c r="A1108" s="324">
        <v>2179902</v>
      </c>
      <c r="B1108" s="481" t="s">
        <v>904</v>
      </c>
      <c r="C1108" s="345">
        <f>VLOOKUP(A1108,'[3]02'!A:E,5,0)</f>
        <v>0</v>
      </c>
      <c r="D1108" s="345"/>
      <c r="E1108" s="480">
        <f t="shared" si="53"/>
        <v>0</v>
      </c>
      <c r="F1108" s="476" t="str">
        <f t="shared" si="54"/>
        <v>否</v>
      </c>
      <c r="G1108" s="295" t="str">
        <f t="shared" si="55"/>
        <v>项</v>
      </c>
      <c r="H1108" s="296"/>
    </row>
    <row r="1109" s="160" customFormat="1" ht="36" hidden="1" customHeight="1" spans="1:8">
      <c r="A1109" s="488">
        <v>2179999</v>
      </c>
      <c r="B1109" s="481" t="s">
        <v>902</v>
      </c>
      <c r="C1109" s="345">
        <f>VLOOKUP(A1109,'[3]02'!A:E,5,0)</f>
        <v>0</v>
      </c>
      <c r="D1109" s="345"/>
      <c r="E1109" s="480">
        <f t="shared" si="53"/>
        <v>0</v>
      </c>
      <c r="F1109" s="476" t="str">
        <f t="shared" si="54"/>
        <v>否</v>
      </c>
      <c r="G1109" s="295" t="str">
        <f t="shared" si="55"/>
        <v>项</v>
      </c>
      <c r="H1109" s="296"/>
    </row>
    <row r="1110" s="295" customFormat="1" ht="36" customHeight="1" spans="1:8">
      <c r="A1110" s="487">
        <v>219</v>
      </c>
      <c r="B1110" s="473" t="s">
        <v>82</v>
      </c>
      <c r="C1110" s="474">
        <f>SUM(C1111:C1119)</f>
        <v>0</v>
      </c>
      <c r="D1110" s="474">
        <f>SUM(D1111:D1119)</f>
        <v>0</v>
      </c>
      <c r="E1110" s="475">
        <f t="shared" si="53"/>
        <v>0</v>
      </c>
      <c r="F1110" s="476" t="str">
        <f t="shared" si="54"/>
        <v>是</v>
      </c>
      <c r="G1110" s="295" t="str">
        <f t="shared" si="55"/>
        <v>类</v>
      </c>
      <c r="H1110" s="296"/>
    </row>
    <row r="1111" s="160" customFormat="1" ht="36" hidden="1" customHeight="1" spans="1:8">
      <c r="A1111" s="321">
        <v>21901</v>
      </c>
      <c r="B1111" s="478" t="s">
        <v>905</v>
      </c>
      <c r="C1111" s="345"/>
      <c r="D1111" s="345"/>
      <c r="E1111" s="480">
        <f t="shared" si="53"/>
        <v>0</v>
      </c>
      <c r="F1111" s="476" t="str">
        <f t="shared" si="54"/>
        <v>否</v>
      </c>
      <c r="G1111" s="295" t="str">
        <f t="shared" si="55"/>
        <v>款</v>
      </c>
      <c r="H1111" s="296"/>
    </row>
    <row r="1112" s="160" customFormat="1" ht="36" hidden="1" customHeight="1" spans="1:8">
      <c r="A1112" s="321">
        <v>21902</v>
      </c>
      <c r="B1112" s="478" t="s">
        <v>906</v>
      </c>
      <c r="C1112" s="345"/>
      <c r="D1112" s="345"/>
      <c r="E1112" s="480">
        <f t="shared" si="53"/>
        <v>0</v>
      </c>
      <c r="F1112" s="476" t="str">
        <f t="shared" si="54"/>
        <v>否</v>
      </c>
      <c r="G1112" s="295" t="str">
        <f t="shared" si="55"/>
        <v>款</v>
      </c>
      <c r="H1112" s="296"/>
    </row>
    <row r="1113" s="160" customFormat="1" ht="36" hidden="1" customHeight="1" spans="1:8">
      <c r="A1113" s="321">
        <v>21903</v>
      </c>
      <c r="B1113" s="478" t="s">
        <v>907</v>
      </c>
      <c r="C1113" s="345"/>
      <c r="D1113" s="345"/>
      <c r="E1113" s="480">
        <f t="shared" si="53"/>
        <v>0</v>
      </c>
      <c r="F1113" s="476" t="str">
        <f t="shared" si="54"/>
        <v>否</v>
      </c>
      <c r="G1113" s="295" t="str">
        <f t="shared" si="55"/>
        <v>款</v>
      </c>
      <c r="H1113" s="296"/>
    </row>
    <row r="1114" s="160" customFormat="1" ht="36" hidden="1" customHeight="1" spans="1:8">
      <c r="A1114" s="321">
        <v>21904</v>
      </c>
      <c r="B1114" s="478" t="s">
        <v>908</v>
      </c>
      <c r="C1114" s="345"/>
      <c r="D1114" s="345"/>
      <c r="E1114" s="480">
        <f t="shared" si="53"/>
        <v>0</v>
      </c>
      <c r="F1114" s="476" t="str">
        <f t="shared" si="54"/>
        <v>否</v>
      </c>
      <c r="G1114" s="295" t="str">
        <f t="shared" si="55"/>
        <v>款</v>
      </c>
      <c r="H1114" s="296"/>
    </row>
    <row r="1115" s="160" customFormat="1" ht="36" hidden="1" customHeight="1" spans="1:8">
      <c r="A1115" s="321">
        <v>21905</v>
      </c>
      <c r="B1115" s="478" t="s">
        <v>909</v>
      </c>
      <c r="C1115" s="345"/>
      <c r="D1115" s="345"/>
      <c r="E1115" s="480">
        <f t="shared" si="53"/>
        <v>0</v>
      </c>
      <c r="F1115" s="476" t="str">
        <f t="shared" si="54"/>
        <v>否</v>
      </c>
      <c r="G1115" s="295" t="str">
        <f t="shared" si="55"/>
        <v>款</v>
      </c>
      <c r="H1115" s="296"/>
    </row>
    <row r="1116" s="160" customFormat="1" ht="36" hidden="1" customHeight="1" spans="1:8">
      <c r="A1116" s="321">
        <v>21906</v>
      </c>
      <c r="B1116" s="478" t="s">
        <v>700</v>
      </c>
      <c r="C1116" s="345"/>
      <c r="D1116" s="345"/>
      <c r="E1116" s="480">
        <f t="shared" si="53"/>
        <v>0</v>
      </c>
      <c r="F1116" s="476" t="str">
        <f t="shared" si="54"/>
        <v>否</v>
      </c>
      <c r="G1116" s="295" t="str">
        <f t="shared" si="55"/>
        <v>款</v>
      </c>
      <c r="H1116" s="296"/>
    </row>
    <row r="1117" s="160" customFormat="1" ht="36" hidden="1" customHeight="1" spans="1:8">
      <c r="A1117" s="321">
        <v>21907</v>
      </c>
      <c r="B1117" s="478" t="s">
        <v>910</v>
      </c>
      <c r="C1117" s="345"/>
      <c r="D1117" s="345"/>
      <c r="E1117" s="480">
        <f t="shared" si="53"/>
        <v>0</v>
      </c>
      <c r="F1117" s="476" t="str">
        <f t="shared" si="54"/>
        <v>否</v>
      </c>
      <c r="G1117" s="295" t="str">
        <f t="shared" si="55"/>
        <v>款</v>
      </c>
      <c r="H1117" s="296"/>
    </row>
    <row r="1118" s="160" customFormat="1" ht="36" hidden="1" customHeight="1" spans="1:8">
      <c r="A1118" s="321">
        <v>21908</v>
      </c>
      <c r="B1118" s="478" t="s">
        <v>911</v>
      </c>
      <c r="C1118" s="345"/>
      <c r="D1118" s="345"/>
      <c r="E1118" s="480">
        <f t="shared" si="53"/>
        <v>0</v>
      </c>
      <c r="F1118" s="476" t="str">
        <f t="shared" si="54"/>
        <v>否</v>
      </c>
      <c r="G1118" s="295" t="str">
        <f t="shared" si="55"/>
        <v>款</v>
      </c>
      <c r="H1118" s="296"/>
    </row>
    <row r="1119" s="296" customFormat="1" ht="36" hidden="1" customHeight="1" spans="1:7">
      <c r="A1119" s="321">
        <v>21999</v>
      </c>
      <c r="B1119" s="478" t="s">
        <v>912</v>
      </c>
      <c r="C1119" s="345"/>
      <c r="D1119" s="345"/>
      <c r="E1119" s="480">
        <f t="shared" si="53"/>
        <v>0</v>
      </c>
      <c r="F1119" s="476" t="str">
        <f t="shared" si="54"/>
        <v>否</v>
      </c>
      <c r="G1119" s="295" t="str">
        <f t="shared" si="55"/>
        <v>款</v>
      </c>
    </row>
    <row r="1120" s="295" customFormat="1" ht="36" customHeight="1" spans="1:8">
      <c r="A1120" s="487">
        <v>220</v>
      </c>
      <c r="B1120" s="473" t="s">
        <v>84</v>
      </c>
      <c r="C1120" s="474">
        <f>SUM(C1121,C1148,C1163)</f>
        <v>637</v>
      </c>
      <c r="D1120" s="474">
        <f>SUM(D1121,D1148,D1163)</f>
        <v>1116</v>
      </c>
      <c r="E1120" s="475">
        <f t="shared" si="53"/>
        <v>0.752</v>
      </c>
      <c r="F1120" s="476" t="str">
        <f t="shared" si="54"/>
        <v>是</v>
      </c>
      <c r="G1120" s="295" t="str">
        <f t="shared" si="55"/>
        <v>类</v>
      </c>
      <c r="H1120" s="296"/>
    </row>
    <row r="1121" s="295" customFormat="1" ht="36" customHeight="1" spans="1:8">
      <c r="A1121" s="321">
        <v>22001</v>
      </c>
      <c r="B1121" s="478" t="s">
        <v>913</v>
      </c>
      <c r="C1121" s="479">
        <f>SUM(C1122:C1147)</f>
        <v>552</v>
      </c>
      <c r="D1121" s="479">
        <f>SUM(D1122:D1147)</f>
        <v>1020</v>
      </c>
      <c r="E1121" s="480">
        <f t="shared" si="53"/>
        <v>0.848</v>
      </c>
      <c r="F1121" s="476" t="str">
        <f t="shared" si="54"/>
        <v>是</v>
      </c>
      <c r="G1121" s="295" t="str">
        <f t="shared" si="55"/>
        <v>款</v>
      </c>
      <c r="H1121" s="296"/>
    </row>
    <row r="1122" s="162" customFormat="1" ht="36" customHeight="1" spans="1:8">
      <c r="A1122" s="321">
        <v>2200101</v>
      </c>
      <c r="B1122" s="481" t="s">
        <v>117</v>
      </c>
      <c r="C1122" s="345">
        <f>VLOOKUP(A1122,'[3]02'!A:E,5,0)</f>
        <v>878</v>
      </c>
      <c r="D1122" s="345">
        <f>VLOOKUP(A1122,[4]Sheet1!$A:$D,4,0)</f>
        <v>801</v>
      </c>
      <c r="E1122" s="480">
        <f t="shared" si="53"/>
        <v>-0.088</v>
      </c>
      <c r="F1122" s="476" t="str">
        <f t="shared" si="54"/>
        <v>是</v>
      </c>
      <c r="G1122" s="295" t="str">
        <f t="shared" si="55"/>
        <v>项</v>
      </c>
      <c r="H1122" s="296"/>
    </row>
    <row r="1123" s="160" customFormat="1" ht="36" hidden="1" customHeight="1" spans="1:8">
      <c r="A1123" s="321">
        <v>2200102</v>
      </c>
      <c r="B1123" s="481" t="s">
        <v>118</v>
      </c>
      <c r="C1123" s="345">
        <f>VLOOKUP(A1123,'[3]02'!A:E,5,0)</f>
        <v>0</v>
      </c>
      <c r="D1123" s="345"/>
      <c r="E1123" s="480">
        <f t="shared" si="53"/>
        <v>0</v>
      </c>
      <c r="F1123" s="476" t="str">
        <f t="shared" si="54"/>
        <v>否</v>
      </c>
      <c r="G1123" s="295" t="str">
        <f t="shared" si="55"/>
        <v>项</v>
      </c>
      <c r="H1123" s="296"/>
    </row>
    <row r="1124" s="160" customFormat="1" ht="36" hidden="1" customHeight="1" spans="1:8">
      <c r="A1124" s="321">
        <v>2200103</v>
      </c>
      <c r="B1124" s="481" t="s">
        <v>119</v>
      </c>
      <c r="C1124" s="345">
        <f>VLOOKUP(A1124,'[3]02'!A:E,5,0)</f>
        <v>0</v>
      </c>
      <c r="D1124" s="345"/>
      <c r="E1124" s="480">
        <f t="shared" si="53"/>
        <v>0</v>
      </c>
      <c r="F1124" s="476" t="str">
        <f t="shared" si="54"/>
        <v>否</v>
      </c>
      <c r="G1124" s="295" t="str">
        <f t="shared" si="55"/>
        <v>项</v>
      </c>
      <c r="H1124" s="296"/>
    </row>
    <row r="1125" s="162" customFormat="1" ht="36" customHeight="1" spans="1:8">
      <c r="A1125" s="321">
        <v>2200104</v>
      </c>
      <c r="B1125" s="481" t="s">
        <v>914</v>
      </c>
      <c r="C1125" s="345">
        <f>VLOOKUP(A1125,'[3]02'!A:E,5,0)</f>
        <v>100</v>
      </c>
      <c r="D1125" s="345">
        <f>VLOOKUP(A1125,[4]Sheet1!$A:$D,4,0)</f>
        <v>100</v>
      </c>
      <c r="E1125" s="480">
        <f t="shared" si="53"/>
        <v>0</v>
      </c>
      <c r="F1125" s="476" t="str">
        <f t="shared" si="54"/>
        <v>是</v>
      </c>
      <c r="G1125" s="295" t="str">
        <f t="shared" si="55"/>
        <v>项</v>
      </c>
      <c r="H1125" s="296"/>
    </row>
    <row r="1126" s="162" customFormat="1" ht="36" customHeight="1" spans="1:8">
      <c r="A1126" s="321">
        <v>2200106</v>
      </c>
      <c r="B1126" s="481" t="s">
        <v>915</v>
      </c>
      <c r="C1126" s="345">
        <f>VLOOKUP(A1126,'[3]02'!A:E,5,0)</f>
        <v>58</v>
      </c>
      <c r="D1126" s="345">
        <f>VLOOKUP(A1126,[4]Sheet1!$A:$D,4,0)</f>
        <v>69</v>
      </c>
      <c r="E1126" s="480">
        <f t="shared" si="53"/>
        <v>0.19</v>
      </c>
      <c r="F1126" s="476" t="str">
        <f t="shared" si="54"/>
        <v>是</v>
      </c>
      <c r="G1126" s="295" t="str">
        <f t="shared" si="55"/>
        <v>项</v>
      </c>
      <c r="H1126" s="296"/>
    </row>
    <row r="1127" s="160" customFormat="1" ht="36" hidden="1" customHeight="1" spans="1:8">
      <c r="A1127" s="321">
        <v>2200107</v>
      </c>
      <c r="B1127" s="481" t="s">
        <v>916</v>
      </c>
      <c r="C1127" s="345">
        <f>VLOOKUP(A1127,'[3]02'!A:E,5,0)</f>
        <v>0</v>
      </c>
      <c r="D1127" s="345"/>
      <c r="E1127" s="480">
        <f t="shared" si="53"/>
        <v>0</v>
      </c>
      <c r="F1127" s="476" t="str">
        <f t="shared" si="54"/>
        <v>否</v>
      </c>
      <c r="G1127" s="295" t="str">
        <f t="shared" si="55"/>
        <v>项</v>
      </c>
      <c r="H1127" s="296"/>
    </row>
    <row r="1128" s="160" customFormat="1" ht="36" hidden="1" customHeight="1" spans="1:8">
      <c r="A1128" s="321">
        <v>2200108</v>
      </c>
      <c r="B1128" s="481" t="s">
        <v>917</v>
      </c>
      <c r="C1128" s="345">
        <f>VLOOKUP(A1128,'[3]02'!A:E,5,0)</f>
        <v>0</v>
      </c>
      <c r="D1128" s="345"/>
      <c r="E1128" s="480">
        <f t="shared" si="53"/>
        <v>0</v>
      </c>
      <c r="F1128" s="476" t="str">
        <f t="shared" si="54"/>
        <v>否</v>
      </c>
      <c r="G1128" s="295" t="str">
        <f t="shared" si="55"/>
        <v>项</v>
      </c>
      <c r="H1128" s="296"/>
    </row>
    <row r="1129" s="160" customFormat="1" ht="36" hidden="1" customHeight="1" spans="1:8">
      <c r="A1129" s="321">
        <v>2200109</v>
      </c>
      <c r="B1129" s="481" t="s">
        <v>918</v>
      </c>
      <c r="C1129" s="345">
        <f>VLOOKUP(A1129,'[3]02'!A:E,5,0)</f>
        <v>0</v>
      </c>
      <c r="D1129" s="345"/>
      <c r="E1129" s="480">
        <f t="shared" si="53"/>
        <v>0</v>
      </c>
      <c r="F1129" s="476" t="str">
        <f t="shared" si="54"/>
        <v>否</v>
      </c>
      <c r="G1129" s="295" t="str">
        <f t="shared" si="55"/>
        <v>项</v>
      </c>
      <c r="H1129" s="296"/>
    </row>
    <row r="1130" s="162" customFormat="1" ht="36" customHeight="1" spans="1:8">
      <c r="A1130" s="321">
        <v>2200112</v>
      </c>
      <c r="B1130" s="481" t="s">
        <v>919</v>
      </c>
      <c r="C1130" s="345">
        <f>VLOOKUP(A1130,'[3]02'!A:E,5,0)</f>
        <v>20</v>
      </c>
      <c r="D1130" s="345">
        <f>VLOOKUP(A1130,[4]Sheet1!$A:$D,4,0)</f>
        <v>50</v>
      </c>
      <c r="E1130" s="480">
        <f t="shared" si="53"/>
        <v>1.5</v>
      </c>
      <c r="F1130" s="476" t="str">
        <f t="shared" si="54"/>
        <v>是</v>
      </c>
      <c r="G1130" s="295" t="str">
        <f t="shared" si="55"/>
        <v>项</v>
      </c>
      <c r="H1130" s="296"/>
    </row>
    <row r="1131" s="160" customFormat="1" ht="36" hidden="1" customHeight="1" spans="1:8">
      <c r="A1131" s="321">
        <v>2200113</v>
      </c>
      <c r="B1131" s="481" t="s">
        <v>920</v>
      </c>
      <c r="C1131" s="345">
        <f>VLOOKUP(A1131,'[3]02'!A:E,5,0)</f>
        <v>0</v>
      </c>
      <c r="D1131" s="345"/>
      <c r="E1131" s="480">
        <f t="shared" si="53"/>
        <v>0</v>
      </c>
      <c r="F1131" s="476" t="str">
        <f t="shared" si="54"/>
        <v>否</v>
      </c>
      <c r="G1131" s="295" t="str">
        <f t="shared" si="55"/>
        <v>项</v>
      </c>
      <c r="H1131" s="296"/>
    </row>
    <row r="1132" s="160" customFormat="1" ht="36" hidden="1" customHeight="1" spans="1:8">
      <c r="A1132" s="321">
        <v>2200114</v>
      </c>
      <c r="B1132" s="481" t="s">
        <v>921</v>
      </c>
      <c r="C1132" s="345">
        <f>VLOOKUP(A1132,'[3]02'!A:E,5,0)</f>
        <v>0</v>
      </c>
      <c r="D1132" s="345"/>
      <c r="E1132" s="480">
        <f t="shared" si="53"/>
        <v>0</v>
      </c>
      <c r="F1132" s="476" t="str">
        <f t="shared" si="54"/>
        <v>否</v>
      </c>
      <c r="G1132" s="295" t="str">
        <f t="shared" si="55"/>
        <v>项</v>
      </c>
      <c r="H1132" s="296"/>
    </row>
    <row r="1133" s="160" customFormat="1" ht="36" hidden="1" customHeight="1" spans="1:8">
      <c r="A1133" s="321">
        <v>2200115</v>
      </c>
      <c r="B1133" s="481" t="s">
        <v>922</v>
      </c>
      <c r="C1133" s="345">
        <f>VLOOKUP(A1133,'[3]02'!A:E,5,0)</f>
        <v>0</v>
      </c>
      <c r="D1133" s="345"/>
      <c r="E1133" s="480">
        <f t="shared" si="53"/>
        <v>0</v>
      </c>
      <c r="F1133" s="476" t="str">
        <f t="shared" si="54"/>
        <v>否</v>
      </c>
      <c r="G1133" s="295" t="str">
        <f t="shared" si="55"/>
        <v>项</v>
      </c>
      <c r="H1133" s="296"/>
    </row>
    <row r="1134" s="160" customFormat="1" ht="36" hidden="1" customHeight="1" spans="1:8">
      <c r="A1134" s="321">
        <v>2200116</v>
      </c>
      <c r="B1134" s="481" t="s">
        <v>923</v>
      </c>
      <c r="C1134" s="345">
        <f>VLOOKUP(A1134,'[3]02'!A:E,5,0)</f>
        <v>0</v>
      </c>
      <c r="D1134" s="345"/>
      <c r="E1134" s="480">
        <f t="shared" si="53"/>
        <v>0</v>
      </c>
      <c r="F1134" s="476" t="str">
        <f t="shared" si="54"/>
        <v>否</v>
      </c>
      <c r="G1134" s="295" t="str">
        <f t="shared" si="55"/>
        <v>项</v>
      </c>
      <c r="H1134" s="296"/>
    </row>
    <row r="1135" s="160" customFormat="1" ht="36" hidden="1" customHeight="1" spans="1:8">
      <c r="A1135" s="321">
        <v>2200119</v>
      </c>
      <c r="B1135" s="481" t="s">
        <v>924</v>
      </c>
      <c r="C1135" s="345">
        <f>VLOOKUP(A1135,'[3]02'!A:E,5,0)</f>
        <v>0</v>
      </c>
      <c r="D1135" s="345"/>
      <c r="E1135" s="480">
        <f t="shared" si="53"/>
        <v>0</v>
      </c>
      <c r="F1135" s="476" t="str">
        <f t="shared" si="54"/>
        <v>否</v>
      </c>
      <c r="G1135" s="295" t="str">
        <f t="shared" si="55"/>
        <v>项</v>
      </c>
      <c r="H1135" s="296"/>
    </row>
    <row r="1136" s="160" customFormat="1" ht="36" hidden="1" customHeight="1" spans="1:8">
      <c r="A1136" s="321">
        <v>2200120</v>
      </c>
      <c r="B1136" s="481" t="s">
        <v>925</v>
      </c>
      <c r="C1136" s="345">
        <f>VLOOKUP(A1136,'[3]02'!A:E,5,0)</f>
        <v>0</v>
      </c>
      <c r="D1136" s="345"/>
      <c r="E1136" s="480">
        <f t="shared" si="53"/>
        <v>0</v>
      </c>
      <c r="F1136" s="476" t="str">
        <f t="shared" si="54"/>
        <v>否</v>
      </c>
      <c r="G1136" s="295" t="str">
        <f t="shared" si="55"/>
        <v>项</v>
      </c>
      <c r="H1136" s="296"/>
    </row>
    <row r="1137" s="160" customFormat="1" ht="36" hidden="1" customHeight="1" spans="1:8">
      <c r="A1137" s="321">
        <v>2200121</v>
      </c>
      <c r="B1137" s="481" t="s">
        <v>926</v>
      </c>
      <c r="C1137" s="345">
        <f>VLOOKUP(A1137,'[3]02'!A:E,5,0)</f>
        <v>0</v>
      </c>
      <c r="D1137" s="345"/>
      <c r="E1137" s="480">
        <f t="shared" si="53"/>
        <v>0</v>
      </c>
      <c r="F1137" s="476" t="str">
        <f t="shared" si="54"/>
        <v>否</v>
      </c>
      <c r="G1137" s="295" t="str">
        <f t="shared" si="55"/>
        <v>项</v>
      </c>
      <c r="H1137" s="296"/>
    </row>
    <row r="1138" s="160" customFormat="1" ht="36" hidden="1" customHeight="1" spans="1:8">
      <c r="A1138" s="321">
        <v>2200122</v>
      </c>
      <c r="B1138" s="481" t="s">
        <v>927</v>
      </c>
      <c r="C1138" s="345">
        <f>VLOOKUP(A1138,'[3]02'!A:E,5,0)</f>
        <v>0</v>
      </c>
      <c r="D1138" s="345"/>
      <c r="E1138" s="480">
        <f t="shared" si="53"/>
        <v>0</v>
      </c>
      <c r="F1138" s="476" t="str">
        <f t="shared" si="54"/>
        <v>否</v>
      </c>
      <c r="G1138" s="295" t="str">
        <f t="shared" si="55"/>
        <v>项</v>
      </c>
      <c r="H1138" s="296"/>
    </row>
    <row r="1139" s="160" customFormat="1" ht="36" hidden="1" customHeight="1" spans="1:8">
      <c r="A1139" s="321">
        <v>2200123</v>
      </c>
      <c r="B1139" s="481" t="s">
        <v>928</v>
      </c>
      <c r="C1139" s="345">
        <f>VLOOKUP(A1139,'[3]02'!A:E,5,0)</f>
        <v>0</v>
      </c>
      <c r="D1139" s="345"/>
      <c r="E1139" s="480">
        <f t="shared" si="53"/>
        <v>0</v>
      </c>
      <c r="F1139" s="476" t="str">
        <f t="shared" si="54"/>
        <v>否</v>
      </c>
      <c r="G1139" s="295" t="str">
        <f t="shared" si="55"/>
        <v>项</v>
      </c>
      <c r="H1139" s="296"/>
    </row>
    <row r="1140" s="160" customFormat="1" ht="36" hidden="1" customHeight="1" spans="1:8">
      <c r="A1140" s="321">
        <v>2200124</v>
      </c>
      <c r="B1140" s="481" t="s">
        <v>929</v>
      </c>
      <c r="C1140" s="345">
        <f>VLOOKUP(A1140,'[3]02'!A:E,5,0)</f>
        <v>0</v>
      </c>
      <c r="D1140" s="345"/>
      <c r="E1140" s="480">
        <f t="shared" si="53"/>
        <v>0</v>
      </c>
      <c r="F1140" s="476" t="str">
        <f t="shared" si="54"/>
        <v>否</v>
      </c>
      <c r="G1140" s="295" t="str">
        <f t="shared" si="55"/>
        <v>项</v>
      </c>
      <c r="H1140" s="296"/>
    </row>
    <row r="1141" s="160" customFormat="1" ht="36" hidden="1" customHeight="1" spans="1:8">
      <c r="A1141" s="321">
        <v>2200125</v>
      </c>
      <c r="B1141" s="481" t="s">
        <v>930</v>
      </c>
      <c r="C1141" s="345">
        <f>VLOOKUP(A1141,'[3]02'!A:E,5,0)</f>
        <v>0</v>
      </c>
      <c r="D1141" s="345"/>
      <c r="E1141" s="480">
        <f t="shared" si="53"/>
        <v>0</v>
      </c>
      <c r="F1141" s="476" t="str">
        <f t="shared" si="54"/>
        <v>否</v>
      </c>
      <c r="G1141" s="295" t="str">
        <f t="shared" si="55"/>
        <v>项</v>
      </c>
      <c r="H1141" s="296"/>
    </row>
    <row r="1142" s="160" customFormat="1" ht="36" hidden="1" customHeight="1" spans="1:8">
      <c r="A1142" s="321">
        <v>2200126</v>
      </c>
      <c r="B1142" s="481" t="s">
        <v>931</v>
      </c>
      <c r="C1142" s="345">
        <f>VLOOKUP(A1142,'[3]02'!A:E,5,0)</f>
        <v>0</v>
      </c>
      <c r="D1142" s="345"/>
      <c r="E1142" s="480">
        <f t="shared" si="53"/>
        <v>0</v>
      </c>
      <c r="F1142" s="476" t="str">
        <f t="shared" si="54"/>
        <v>否</v>
      </c>
      <c r="G1142" s="295" t="str">
        <f t="shared" si="55"/>
        <v>项</v>
      </c>
      <c r="H1142" s="296"/>
    </row>
    <row r="1143" s="160" customFormat="1" ht="36" hidden="1" customHeight="1" spans="1:8">
      <c r="A1143" s="321">
        <v>2200127</v>
      </c>
      <c r="B1143" s="481" t="s">
        <v>932</v>
      </c>
      <c r="C1143" s="345">
        <f>VLOOKUP(A1143,'[3]02'!A:E,5,0)</f>
        <v>0</v>
      </c>
      <c r="D1143" s="345"/>
      <c r="E1143" s="480">
        <f t="shared" si="53"/>
        <v>0</v>
      </c>
      <c r="F1143" s="476" t="str">
        <f t="shared" si="54"/>
        <v>否</v>
      </c>
      <c r="G1143" s="295" t="str">
        <f t="shared" si="55"/>
        <v>项</v>
      </c>
      <c r="H1143" s="296"/>
    </row>
    <row r="1144" s="160" customFormat="1" ht="36" hidden="1" customHeight="1" spans="1:8">
      <c r="A1144" s="321">
        <v>2200128</v>
      </c>
      <c r="B1144" s="481" t="s">
        <v>933</v>
      </c>
      <c r="C1144" s="345">
        <f>VLOOKUP(A1144,'[3]02'!A:E,5,0)</f>
        <v>0</v>
      </c>
      <c r="D1144" s="345"/>
      <c r="E1144" s="480">
        <f t="shared" si="53"/>
        <v>0</v>
      </c>
      <c r="F1144" s="476" t="str">
        <f t="shared" si="54"/>
        <v>否</v>
      </c>
      <c r="G1144" s="295" t="str">
        <f t="shared" si="55"/>
        <v>项</v>
      </c>
      <c r="H1144" s="296"/>
    </row>
    <row r="1145" s="160" customFormat="1" ht="36" hidden="1" customHeight="1" spans="1:8">
      <c r="A1145" s="321">
        <v>2200129</v>
      </c>
      <c r="B1145" s="481" t="s">
        <v>934</v>
      </c>
      <c r="C1145" s="345">
        <f>VLOOKUP(A1145,'[3]02'!A:E,5,0)</f>
        <v>0</v>
      </c>
      <c r="D1145" s="345"/>
      <c r="E1145" s="480">
        <f t="shared" si="53"/>
        <v>0</v>
      </c>
      <c r="F1145" s="476" t="str">
        <f t="shared" si="54"/>
        <v>否</v>
      </c>
      <c r="G1145" s="295" t="str">
        <f t="shared" si="55"/>
        <v>项</v>
      </c>
      <c r="H1145" s="296"/>
    </row>
    <row r="1146" s="160" customFormat="1" ht="36" hidden="1" customHeight="1" spans="1:8">
      <c r="A1146" s="321">
        <v>2200150</v>
      </c>
      <c r="B1146" s="481" t="s">
        <v>126</v>
      </c>
      <c r="C1146" s="345">
        <f>VLOOKUP(A1146,'[3]02'!A:E,5,0)</f>
        <v>0</v>
      </c>
      <c r="D1146" s="345"/>
      <c r="E1146" s="480">
        <f t="shared" si="53"/>
        <v>0</v>
      </c>
      <c r="F1146" s="476" t="str">
        <f t="shared" si="54"/>
        <v>否</v>
      </c>
      <c r="G1146" s="295" t="str">
        <f t="shared" si="55"/>
        <v>项</v>
      </c>
      <c r="H1146" s="296"/>
    </row>
    <row r="1147" s="162" customFormat="1" ht="36" customHeight="1" spans="1:8">
      <c r="A1147" s="321">
        <v>2200199</v>
      </c>
      <c r="B1147" s="481" t="s">
        <v>935</v>
      </c>
      <c r="C1147" s="345">
        <f>VLOOKUP(A1147,'[3]02'!A:E,5,0)</f>
        <v>-504</v>
      </c>
      <c r="D1147" s="345"/>
      <c r="E1147" s="480" t="str">
        <f t="shared" si="53"/>
        <v/>
      </c>
      <c r="F1147" s="476" t="str">
        <f t="shared" si="54"/>
        <v>是</v>
      </c>
      <c r="G1147" s="295" t="str">
        <f t="shared" si="55"/>
        <v>项</v>
      </c>
      <c r="H1147" s="296"/>
    </row>
    <row r="1148" s="295" customFormat="1" ht="36" customHeight="1" spans="1:8">
      <c r="A1148" s="321">
        <v>22005</v>
      </c>
      <c r="B1148" s="478" t="s">
        <v>936</v>
      </c>
      <c r="C1148" s="479">
        <f>SUM(C1149:C1162)</f>
        <v>85</v>
      </c>
      <c r="D1148" s="479">
        <f>SUM(D1149:D1162)</f>
        <v>96</v>
      </c>
      <c r="E1148" s="480">
        <f t="shared" si="53"/>
        <v>0.129</v>
      </c>
      <c r="F1148" s="476" t="str">
        <f t="shared" si="54"/>
        <v>是</v>
      </c>
      <c r="G1148" s="295" t="str">
        <f t="shared" si="55"/>
        <v>款</v>
      </c>
      <c r="H1148" s="296"/>
    </row>
    <row r="1149" s="162" customFormat="1" ht="36" customHeight="1" spans="1:8">
      <c r="A1149" s="321">
        <v>2200501</v>
      </c>
      <c r="B1149" s="481" t="s">
        <v>117</v>
      </c>
      <c r="C1149" s="345">
        <f>VLOOKUP(A1149,'[3]02'!A:E,5,0)</f>
        <v>29</v>
      </c>
      <c r="D1149" s="345">
        <f>VLOOKUP(A1149,[4]Sheet1!$A:$D,4,0)</f>
        <v>24</v>
      </c>
      <c r="E1149" s="480">
        <f t="shared" si="53"/>
        <v>-0.172</v>
      </c>
      <c r="F1149" s="476" t="str">
        <f t="shared" si="54"/>
        <v>是</v>
      </c>
      <c r="G1149" s="295" t="str">
        <f t="shared" si="55"/>
        <v>项</v>
      </c>
      <c r="H1149" s="296"/>
    </row>
    <row r="1150" s="160" customFormat="1" ht="36" hidden="1" customHeight="1" spans="1:8">
      <c r="A1150" s="321">
        <v>2200502</v>
      </c>
      <c r="B1150" s="481" t="s">
        <v>118</v>
      </c>
      <c r="C1150" s="345">
        <f>VLOOKUP(A1150,'[3]02'!A:E,5,0)</f>
        <v>0</v>
      </c>
      <c r="D1150" s="345"/>
      <c r="E1150" s="480">
        <f t="shared" si="53"/>
        <v>0</v>
      </c>
      <c r="F1150" s="476" t="str">
        <f t="shared" si="54"/>
        <v>否</v>
      </c>
      <c r="G1150" s="295" t="str">
        <f t="shared" si="55"/>
        <v>项</v>
      </c>
      <c r="H1150" s="296"/>
    </row>
    <row r="1151" s="160" customFormat="1" ht="36" hidden="1" customHeight="1" spans="1:8">
      <c r="A1151" s="321">
        <v>2200503</v>
      </c>
      <c r="B1151" s="481" t="s">
        <v>119</v>
      </c>
      <c r="C1151" s="345">
        <f>VLOOKUP(A1151,'[3]02'!A:E,5,0)</f>
        <v>0</v>
      </c>
      <c r="D1151" s="345"/>
      <c r="E1151" s="480">
        <f t="shared" si="53"/>
        <v>0</v>
      </c>
      <c r="F1151" s="476" t="str">
        <f t="shared" si="54"/>
        <v>否</v>
      </c>
      <c r="G1151" s="295" t="str">
        <f t="shared" si="55"/>
        <v>项</v>
      </c>
      <c r="H1151" s="296"/>
    </row>
    <row r="1152" s="162" customFormat="1" ht="36" customHeight="1" spans="1:8">
      <c r="A1152" s="321">
        <v>2200504</v>
      </c>
      <c r="B1152" s="481" t="s">
        <v>937</v>
      </c>
      <c r="C1152" s="345">
        <f>VLOOKUP(A1152,'[3]02'!A:E,5,0)</f>
        <v>27</v>
      </c>
      <c r="D1152" s="345">
        <f>VLOOKUP(A1152,[4]Sheet1!$A:$D,4,0)</f>
        <v>18</v>
      </c>
      <c r="E1152" s="480">
        <f t="shared" si="53"/>
        <v>-0.333</v>
      </c>
      <c r="F1152" s="476" t="str">
        <f t="shared" si="54"/>
        <v>是</v>
      </c>
      <c r="G1152" s="295" t="str">
        <f t="shared" si="55"/>
        <v>项</v>
      </c>
      <c r="H1152" s="296"/>
    </row>
    <row r="1153" s="160" customFormat="1" ht="36" hidden="1" customHeight="1" spans="1:8">
      <c r="A1153" s="321">
        <v>2200506</v>
      </c>
      <c r="B1153" s="481" t="s">
        <v>938</v>
      </c>
      <c r="C1153" s="345">
        <f>VLOOKUP(A1153,'[3]02'!A:E,5,0)</f>
        <v>0</v>
      </c>
      <c r="D1153" s="345"/>
      <c r="E1153" s="480">
        <f t="shared" si="53"/>
        <v>0</v>
      </c>
      <c r="F1153" s="476" t="str">
        <f t="shared" si="54"/>
        <v>否</v>
      </c>
      <c r="G1153" s="295" t="str">
        <f t="shared" si="55"/>
        <v>项</v>
      </c>
      <c r="H1153" s="296"/>
    </row>
    <row r="1154" s="160" customFormat="1" ht="36" hidden="1" customHeight="1" spans="1:8">
      <c r="A1154" s="321">
        <v>2200507</v>
      </c>
      <c r="B1154" s="481" t="s">
        <v>939</v>
      </c>
      <c r="C1154" s="345">
        <f>VLOOKUP(A1154,'[3]02'!A:E,5,0)</f>
        <v>0</v>
      </c>
      <c r="D1154" s="345"/>
      <c r="E1154" s="480">
        <f t="shared" si="53"/>
        <v>0</v>
      </c>
      <c r="F1154" s="476" t="str">
        <f t="shared" si="54"/>
        <v>否</v>
      </c>
      <c r="G1154" s="295" t="str">
        <f t="shared" si="55"/>
        <v>项</v>
      </c>
      <c r="H1154" s="296"/>
    </row>
    <row r="1155" s="160" customFormat="1" ht="36" hidden="1" customHeight="1" spans="1:8">
      <c r="A1155" s="321">
        <v>2200508</v>
      </c>
      <c r="B1155" s="481" t="s">
        <v>940</v>
      </c>
      <c r="C1155" s="345">
        <f>VLOOKUP(A1155,'[3]02'!A:E,5,0)</f>
        <v>0</v>
      </c>
      <c r="D1155" s="345"/>
      <c r="E1155" s="480">
        <f t="shared" si="53"/>
        <v>0</v>
      </c>
      <c r="F1155" s="476" t="str">
        <f t="shared" si="54"/>
        <v>否</v>
      </c>
      <c r="G1155" s="295" t="str">
        <f t="shared" si="55"/>
        <v>项</v>
      </c>
      <c r="H1155" s="296"/>
    </row>
    <row r="1156" s="160" customFormat="1" ht="36" hidden="1" customHeight="1" spans="1:8">
      <c r="A1156" s="321">
        <v>2200509</v>
      </c>
      <c r="B1156" s="481" t="s">
        <v>941</v>
      </c>
      <c r="C1156" s="345">
        <f>VLOOKUP(A1156,'[3]02'!A:E,5,0)</f>
        <v>0</v>
      </c>
      <c r="D1156" s="345"/>
      <c r="E1156" s="480">
        <f t="shared" ref="E1156:E1219" si="56">IF(C1156&lt;0,"",IFERROR(D1156/C1156-1,0))</f>
        <v>0</v>
      </c>
      <c r="F1156" s="476" t="str">
        <f t="shared" ref="F1156:F1219" si="57">IF(LEN(A1156)=3,"是",IF(B1156&lt;&gt;"",IF(SUM(C1156:D1156)&lt;&gt;0,"是","否"),"是"))</f>
        <v>否</v>
      </c>
      <c r="G1156" s="295" t="str">
        <f t="shared" ref="G1156:G1219" si="58">IF(LEN(A1156)=3,"类",IF(LEN(A1156)=5,"款","项"))</f>
        <v>项</v>
      </c>
      <c r="H1156" s="296"/>
    </row>
    <row r="1157" s="160" customFormat="1" ht="36" hidden="1" customHeight="1" spans="1:8">
      <c r="A1157" s="321">
        <v>2200510</v>
      </c>
      <c r="B1157" s="481" t="s">
        <v>942</v>
      </c>
      <c r="C1157" s="345">
        <f>VLOOKUP(A1157,'[3]02'!A:E,5,0)</f>
        <v>0</v>
      </c>
      <c r="D1157" s="345"/>
      <c r="E1157" s="480">
        <f t="shared" si="56"/>
        <v>0</v>
      </c>
      <c r="F1157" s="476" t="str">
        <f t="shared" si="57"/>
        <v>否</v>
      </c>
      <c r="G1157" s="295" t="str">
        <f t="shared" si="58"/>
        <v>项</v>
      </c>
      <c r="H1157" s="296"/>
    </row>
    <row r="1158" s="160" customFormat="1" ht="36" hidden="1" customHeight="1" spans="1:8">
      <c r="A1158" s="321">
        <v>2200511</v>
      </c>
      <c r="B1158" s="481" t="s">
        <v>943</v>
      </c>
      <c r="C1158" s="345">
        <f>VLOOKUP(A1158,'[3]02'!A:E,5,0)</f>
        <v>0</v>
      </c>
      <c r="D1158" s="345"/>
      <c r="E1158" s="480">
        <f t="shared" si="56"/>
        <v>0</v>
      </c>
      <c r="F1158" s="476" t="str">
        <f t="shared" si="57"/>
        <v>否</v>
      </c>
      <c r="G1158" s="295" t="str">
        <f t="shared" si="58"/>
        <v>项</v>
      </c>
      <c r="H1158" s="296"/>
    </row>
    <row r="1159" s="160" customFormat="1" ht="36" hidden="1" customHeight="1" spans="1:8">
      <c r="A1159" s="321">
        <v>2200512</v>
      </c>
      <c r="B1159" s="481" t="s">
        <v>944</v>
      </c>
      <c r="C1159" s="345">
        <f>VLOOKUP(A1159,'[3]02'!A:E,5,0)</f>
        <v>0</v>
      </c>
      <c r="D1159" s="345"/>
      <c r="E1159" s="480">
        <f t="shared" si="56"/>
        <v>0</v>
      </c>
      <c r="F1159" s="476" t="str">
        <f t="shared" si="57"/>
        <v>否</v>
      </c>
      <c r="G1159" s="295" t="str">
        <f t="shared" si="58"/>
        <v>项</v>
      </c>
      <c r="H1159" s="296"/>
    </row>
    <row r="1160" s="160" customFormat="1" ht="36" hidden="1" customHeight="1" spans="1:8">
      <c r="A1160" s="321">
        <v>2200513</v>
      </c>
      <c r="B1160" s="481" t="s">
        <v>945</v>
      </c>
      <c r="C1160" s="345">
        <f>VLOOKUP(A1160,'[3]02'!A:E,5,0)</f>
        <v>0</v>
      </c>
      <c r="D1160" s="345"/>
      <c r="E1160" s="480">
        <f t="shared" si="56"/>
        <v>0</v>
      </c>
      <c r="F1160" s="476" t="str">
        <f t="shared" si="57"/>
        <v>否</v>
      </c>
      <c r="G1160" s="295" t="str">
        <f t="shared" si="58"/>
        <v>项</v>
      </c>
      <c r="H1160" s="296"/>
    </row>
    <row r="1161" s="160" customFormat="1" ht="36" hidden="1" customHeight="1" spans="1:8">
      <c r="A1161" s="321">
        <v>2200514</v>
      </c>
      <c r="B1161" s="481" t="s">
        <v>946</v>
      </c>
      <c r="C1161" s="345">
        <f>VLOOKUP(A1161,'[3]02'!A:E,5,0)</f>
        <v>0</v>
      </c>
      <c r="D1161" s="345"/>
      <c r="E1161" s="480">
        <f t="shared" si="56"/>
        <v>0</v>
      </c>
      <c r="F1161" s="476" t="str">
        <f t="shared" si="57"/>
        <v>否</v>
      </c>
      <c r="G1161" s="295" t="str">
        <f t="shared" si="58"/>
        <v>项</v>
      </c>
      <c r="H1161" s="296"/>
    </row>
    <row r="1162" s="162" customFormat="1" ht="36" customHeight="1" spans="1:8">
      <c r="A1162" s="321">
        <v>2200599</v>
      </c>
      <c r="B1162" s="481" t="s">
        <v>947</v>
      </c>
      <c r="C1162" s="345">
        <f>VLOOKUP(A1162,'[3]02'!A:E,5,0)</f>
        <v>29</v>
      </c>
      <c r="D1162" s="345">
        <f>VLOOKUP(A1162,[4]Sheet1!$A:$D,4,0)</f>
        <v>54</v>
      </c>
      <c r="E1162" s="480">
        <f t="shared" si="56"/>
        <v>0.862</v>
      </c>
      <c r="F1162" s="476" t="str">
        <f t="shared" si="57"/>
        <v>是</v>
      </c>
      <c r="G1162" s="295" t="str">
        <f t="shared" si="58"/>
        <v>项</v>
      </c>
      <c r="H1162" s="296"/>
    </row>
    <row r="1163" s="296" customFormat="1" ht="36" hidden="1" customHeight="1" spans="1:7">
      <c r="A1163" s="321">
        <v>22099</v>
      </c>
      <c r="B1163" s="478" t="s">
        <v>948</v>
      </c>
      <c r="C1163" s="479">
        <f>C1164</f>
        <v>0</v>
      </c>
      <c r="D1163" s="479">
        <f>D1164</f>
        <v>0</v>
      </c>
      <c r="E1163" s="480">
        <f t="shared" si="56"/>
        <v>0</v>
      </c>
      <c r="F1163" s="476" t="str">
        <f t="shared" si="57"/>
        <v>否</v>
      </c>
      <c r="G1163" s="295" t="str">
        <f t="shared" si="58"/>
        <v>款</v>
      </c>
    </row>
    <row r="1164" s="160" customFormat="1" ht="36" hidden="1" customHeight="1" spans="1:8">
      <c r="A1164" s="488">
        <v>2209999</v>
      </c>
      <c r="B1164" s="481" t="s">
        <v>948</v>
      </c>
      <c r="C1164" s="345">
        <f>VLOOKUP(A1164,'[3]02'!A:E,5,0)</f>
        <v>0</v>
      </c>
      <c r="D1164" s="345"/>
      <c r="E1164" s="480">
        <f t="shared" si="56"/>
        <v>0</v>
      </c>
      <c r="F1164" s="476" t="str">
        <f t="shared" si="57"/>
        <v>否</v>
      </c>
      <c r="G1164" s="295" t="str">
        <f t="shared" si="58"/>
        <v>项</v>
      </c>
      <c r="H1164" s="296"/>
    </row>
    <row r="1165" s="295" customFormat="1" ht="36" customHeight="1" spans="1:8">
      <c r="A1165" s="487">
        <v>221</v>
      </c>
      <c r="B1165" s="473" t="s">
        <v>86</v>
      </c>
      <c r="C1165" s="474">
        <f>SUM(C1166,C1181,C1185)</f>
        <v>27147</v>
      </c>
      <c r="D1165" s="474">
        <f>SUM(D1166,D1181,D1185)</f>
        <v>10787</v>
      </c>
      <c r="E1165" s="475">
        <f t="shared" si="56"/>
        <v>-0.603</v>
      </c>
      <c r="F1165" s="476" t="str">
        <f t="shared" si="57"/>
        <v>是</v>
      </c>
      <c r="G1165" s="295" t="str">
        <f t="shared" si="58"/>
        <v>类</v>
      </c>
      <c r="H1165" s="296"/>
    </row>
    <row r="1166" s="295" customFormat="1" ht="36" customHeight="1" spans="1:8">
      <c r="A1166" s="321">
        <v>22101</v>
      </c>
      <c r="B1166" s="478" t="s">
        <v>949</v>
      </c>
      <c r="C1166" s="479">
        <f>SUM(C1167:C1180)</f>
        <v>17419</v>
      </c>
      <c r="D1166" s="479">
        <f>SUM(D1167:D1180)</f>
        <v>1024</v>
      </c>
      <c r="E1166" s="480">
        <f t="shared" si="56"/>
        <v>-0.941</v>
      </c>
      <c r="F1166" s="476" t="str">
        <f t="shared" si="57"/>
        <v>是</v>
      </c>
      <c r="G1166" s="295" t="str">
        <f t="shared" si="58"/>
        <v>款</v>
      </c>
      <c r="H1166" s="296"/>
    </row>
    <row r="1167" s="160" customFormat="1" ht="36" hidden="1" customHeight="1" spans="1:8">
      <c r="A1167" s="321">
        <v>2210101</v>
      </c>
      <c r="B1167" s="492" t="s">
        <v>950</v>
      </c>
      <c r="C1167" s="345">
        <f>VLOOKUP(A1167,'[3]02'!A:E,5,0)</f>
        <v>0</v>
      </c>
      <c r="D1167" s="345"/>
      <c r="E1167" s="480">
        <f t="shared" si="56"/>
        <v>0</v>
      </c>
      <c r="F1167" s="476" t="str">
        <f t="shared" si="57"/>
        <v>否</v>
      </c>
      <c r="G1167" s="295" t="str">
        <f t="shared" si="58"/>
        <v>项</v>
      </c>
      <c r="H1167" s="296"/>
    </row>
    <row r="1168" s="160" customFormat="1" ht="36" hidden="1" customHeight="1" spans="1:8">
      <c r="A1168" s="321">
        <v>2210102</v>
      </c>
      <c r="B1168" s="481" t="s">
        <v>951</v>
      </c>
      <c r="C1168" s="345">
        <f>VLOOKUP(A1168,'[3]02'!A:E,5,0)</f>
        <v>0</v>
      </c>
      <c r="D1168" s="345"/>
      <c r="E1168" s="480">
        <f t="shared" si="56"/>
        <v>0</v>
      </c>
      <c r="F1168" s="476" t="str">
        <f t="shared" si="57"/>
        <v>否</v>
      </c>
      <c r="G1168" s="295" t="str">
        <f t="shared" si="58"/>
        <v>项</v>
      </c>
      <c r="H1168" s="296"/>
    </row>
    <row r="1169" s="162" customFormat="1" ht="36" customHeight="1" spans="1:8">
      <c r="A1169" s="321">
        <v>2210103</v>
      </c>
      <c r="B1169" s="481" t="s">
        <v>952</v>
      </c>
      <c r="C1169" s="345">
        <f>VLOOKUP(A1169,'[3]02'!A:E,5,0)</f>
        <v>20</v>
      </c>
      <c r="D1169" s="345"/>
      <c r="E1169" s="480">
        <f t="shared" si="56"/>
        <v>-1</v>
      </c>
      <c r="F1169" s="476" t="str">
        <f t="shared" si="57"/>
        <v>是</v>
      </c>
      <c r="G1169" s="295" t="str">
        <f t="shared" si="58"/>
        <v>项</v>
      </c>
      <c r="H1169" s="296"/>
    </row>
    <row r="1170" s="160" customFormat="1" ht="36" hidden="1" customHeight="1" spans="1:8">
      <c r="A1170" s="321">
        <v>2210104</v>
      </c>
      <c r="B1170" s="481" t="s">
        <v>953</v>
      </c>
      <c r="C1170" s="345">
        <f>VLOOKUP(A1170,'[3]02'!A:E,5,0)</f>
        <v>0</v>
      </c>
      <c r="D1170" s="345"/>
      <c r="E1170" s="480">
        <f t="shared" si="56"/>
        <v>0</v>
      </c>
      <c r="F1170" s="476" t="str">
        <f t="shared" si="57"/>
        <v>否</v>
      </c>
      <c r="G1170" s="295" t="str">
        <f t="shared" si="58"/>
        <v>项</v>
      </c>
      <c r="H1170" s="296"/>
    </row>
    <row r="1171" s="162" customFormat="1" ht="36" customHeight="1" spans="1:8">
      <c r="A1171" s="321">
        <v>2210105</v>
      </c>
      <c r="B1171" s="481" t="s">
        <v>954</v>
      </c>
      <c r="C1171" s="345">
        <f>VLOOKUP(A1171,'[3]02'!A:E,5,0)</f>
        <v>1333</v>
      </c>
      <c r="D1171" s="345"/>
      <c r="E1171" s="480">
        <f t="shared" si="56"/>
        <v>-1</v>
      </c>
      <c r="F1171" s="476" t="str">
        <f t="shared" si="57"/>
        <v>是</v>
      </c>
      <c r="G1171" s="295" t="str">
        <f t="shared" si="58"/>
        <v>项</v>
      </c>
      <c r="H1171" s="296"/>
    </row>
    <row r="1172" s="160" customFormat="1" ht="36" hidden="1" customHeight="1" spans="1:8">
      <c r="A1172" s="321">
        <v>2210106</v>
      </c>
      <c r="B1172" s="492" t="s">
        <v>955</v>
      </c>
      <c r="C1172" s="345">
        <f>VLOOKUP(A1172,'[3]02'!A:E,5,0)</f>
        <v>0</v>
      </c>
      <c r="D1172" s="345"/>
      <c r="E1172" s="480">
        <f t="shared" si="56"/>
        <v>0</v>
      </c>
      <c r="F1172" s="476" t="str">
        <f t="shared" si="57"/>
        <v>否</v>
      </c>
      <c r="G1172" s="295" t="str">
        <f t="shared" si="58"/>
        <v>项</v>
      </c>
      <c r="H1172" s="296"/>
    </row>
    <row r="1173" s="162" customFormat="1" ht="36" customHeight="1" spans="1:8">
      <c r="A1173" s="321">
        <v>2210107</v>
      </c>
      <c r="B1173" s="481" t="s">
        <v>956</v>
      </c>
      <c r="C1173" s="345">
        <f>VLOOKUP(A1173,'[3]02'!A:E,5,0)</f>
        <v>14</v>
      </c>
      <c r="D1173" s="345"/>
      <c r="E1173" s="480">
        <f t="shared" si="56"/>
        <v>-1</v>
      </c>
      <c r="F1173" s="476" t="str">
        <f t="shared" si="57"/>
        <v>是</v>
      </c>
      <c r="G1173" s="295" t="str">
        <f t="shared" si="58"/>
        <v>项</v>
      </c>
      <c r="H1173" s="296"/>
    </row>
    <row r="1174" s="162" customFormat="1" ht="36" customHeight="1" spans="1:8">
      <c r="A1174" s="321">
        <v>2210108</v>
      </c>
      <c r="B1174" s="481" t="s">
        <v>957</v>
      </c>
      <c r="C1174" s="345">
        <f>VLOOKUP(A1174,'[3]02'!A:E,5,0)</f>
        <v>40</v>
      </c>
      <c r="D1174" s="345">
        <f>VLOOKUP(A1174,[4]Sheet1!$A:$D,4,0)</f>
        <v>850</v>
      </c>
      <c r="E1174" s="480">
        <f t="shared" si="56"/>
        <v>20.25</v>
      </c>
      <c r="F1174" s="476" t="str">
        <f t="shared" si="57"/>
        <v>是</v>
      </c>
      <c r="G1174" s="295" t="str">
        <f t="shared" si="58"/>
        <v>项</v>
      </c>
      <c r="H1174" s="296"/>
    </row>
    <row r="1175" s="160" customFormat="1" ht="36" hidden="1" customHeight="1" spans="1:8">
      <c r="A1175" s="321">
        <v>2210109</v>
      </c>
      <c r="B1175" s="492" t="s">
        <v>958</v>
      </c>
      <c r="C1175" s="345">
        <f>VLOOKUP(A1175,'[3]02'!A:E,5,0)</f>
        <v>0</v>
      </c>
      <c r="D1175" s="345"/>
      <c r="E1175" s="480">
        <f t="shared" si="56"/>
        <v>0</v>
      </c>
      <c r="F1175" s="476" t="str">
        <f t="shared" si="57"/>
        <v>否</v>
      </c>
      <c r="G1175" s="295" t="str">
        <f t="shared" si="58"/>
        <v>项</v>
      </c>
      <c r="H1175" s="296"/>
    </row>
    <row r="1176" s="162" customFormat="1" ht="36" customHeight="1" spans="1:8">
      <c r="A1176" s="477">
        <v>2210110</v>
      </c>
      <c r="B1176" s="481" t="s">
        <v>959</v>
      </c>
      <c r="C1176" s="345">
        <f>VLOOKUP(A1176,'[3]02'!A:E,5,0)</f>
        <v>304</v>
      </c>
      <c r="D1176" s="345"/>
      <c r="E1176" s="480">
        <f t="shared" si="56"/>
        <v>-1</v>
      </c>
      <c r="F1176" s="476" t="str">
        <f t="shared" si="57"/>
        <v>是</v>
      </c>
      <c r="G1176" s="295" t="str">
        <f t="shared" si="58"/>
        <v>项</v>
      </c>
      <c r="H1176" s="296"/>
    </row>
    <row r="1177" s="162" customFormat="1" ht="36" customHeight="1" spans="1:8">
      <c r="A1177" s="477">
        <v>2210111</v>
      </c>
      <c r="B1177" s="481" t="s">
        <v>960</v>
      </c>
      <c r="C1177" s="345"/>
      <c r="D1177" s="345">
        <f>VLOOKUP(A1177,[4]Sheet1!$A:$D,4,0)</f>
        <v>174</v>
      </c>
      <c r="E1177" s="480">
        <f t="shared" si="56"/>
        <v>0</v>
      </c>
      <c r="F1177" s="476" t="str">
        <f t="shared" si="57"/>
        <v>是</v>
      </c>
      <c r="G1177" s="295" t="str">
        <f t="shared" si="58"/>
        <v>项</v>
      </c>
      <c r="H1177" s="296"/>
    </row>
    <row r="1178" s="160" customFormat="1" ht="36" hidden="1" customHeight="1" spans="1:8">
      <c r="A1178" s="477">
        <v>2210112</v>
      </c>
      <c r="B1178" s="485" t="s">
        <v>961</v>
      </c>
      <c r="C1178" s="345"/>
      <c r="D1178" s="345"/>
      <c r="E1178" s="480">
        <f t="shared" si="56"/>
        <v>0</v>
      </c>
      <c r="F1178" s="476" t="str">
        <f t="shared" si="57"/>
        <v>否</v>
      </c>
      <c r="G1178" s="295" t="str">
        <f t="shared" si="58"/>
        <v>项</v>
      </c>
      <c r="H1178" s="296"/>
    </row>
    <row r="1179" s="160" customFormat="1" ht="36" hidden="1" customHeight="1" spans="1:8">
      <c r="A1179" s="477">
        <v>2210113</v>
      </c>
      <c r="B1179" s="485" t="s">
        <v>962</v>
      </c>
      <c r="C1179" s="345"/>
      <c r="D1179" s="345"/>
      <c r="E1179" s="480">
        <f t="shared" si="56"/>
        <v>0</v>
      </c>
      <c r="F1179" s="476" t="str">
        <f t="shared" si="57"/>
        <v>否</v>
      </c>
      <c r="G1179" s="295" t="str">
        <f t="shared" si="58"/>
        <v>项</v>
      </c>
      <c r="H1179" s="296"/>
    </row>
    <row r="1180" s="162" customFormat="1" ht="36" customHeight="1" spans="1:8">
      <c r="A1180" s="321">
        <v>2210199</v>
      </c>
      <c r="B1180" s="481" t="s">
        <v>963</v>
      </c>
      <c r="C1180" s="345">
        <f>VLOOKUP(A1180,'[3]02'!A:E,5,0)</f>
        <v>15708</v>
      </c>
      <c r="D1180" s="345"/>
      <c r="E1180" s="480">
        <f t="shared" si="56"/>
        <v>-1</v>
      </c>
      <c r="F1180" s="476" t="str">
        <f t="shared" si="57"/>
        <v>是</v>
      </c>
      <c r="G1180" s="295" t="str">
        <f t="shared" si="58"/>
        <v>项</v>
      </c>
      <c r="H1180" s="296"/>
    </row>
    <row r="1181" s="295" customFormat="1" ht="36" customHeight="1" spans="1:8">
      <c r="A1181" s="321">
        <v>22102</v>
      </c>
      <c r="B1181" s="478" t="s">
        <v>964</v>
      </c>
      <c r="C1181" s="479">
        <f>SUM(C1182:C1184)</f>
        <v>9728</v>
      </c>
      <c r="D1181" s="479">
        <f>SUM(D1182:D1184)</f>
        <v>9763</v>
      </c>
      <c r="E1181" s="480">
        <f t="shared" si="56"/>
        <v>0.004</v>
      </c>
      <c r="F1181" s="476" t="str">
        <f t="shared" si="57"/>
        <v>是</v>
      </c>
      <c r="G1181" s="295" t="str">
        <f t="shared" si="58"/>
        <v>款</v>
      </c>
      <c r="H1181" s="296"/>
    </row>
    <row r="1182" s="162" customFormat="1" ht="36" customHeight="1" spans="1:8">
      <c r="A1182" s="321">
        <v>2210201</v>
      </c>
      <c r="B1182" s="481" t="s">
        <v>965</v>
      </c>
      <c r="C1182" s="345">
        <f>VLOOKUP(A1182,'[3]02'!A:E,5,0)</f>
        <v>9728</v>
      </c>
      <c r="D1182" s="345">
        <f>VLOOKUP(A1182,[4]Sheet1!$A:$D,4,0)</f>
        <v>9763</v>
      </c>
      <c r="E1182" s="480">
        <f t="shared" si="56"/>
        <v>0.004</v>
      </c>
      <c r="F1182" s="476" t="str">
        <f t="shared" si="57"/>
        <v>是</v>
      </c>
      <c r="G1182" s="295" t="str">
        <f t="shared" si="58"/>
        <v>项</v>
      </c>
      <c r="H1182" s="296"/>
    </row>
    <row r="1183" s="160" customFormat="1" ht="36" hidden="1" customHeight="1" spans="1:8">
      <c r="A1183" s="321">
        <v>2210202</v>
      </c>
      <c r="B1183" s="481" t="s">
        <v>966</v>
      </c>
      <c r="C1183" s="345">
        <f>VLOOKUP(A1183,'[3]02'!A:E,5,0)</f>
        <v>0</v>
      </c>
      <c r="D1183" s="345"/>
      <c r="E1183" s="480">
        <f t="shared" si="56"/>
        <v>0</v>
      </c>
      <c r="F1183" s="476" t="str">
        <f t="shared" si="57"/>
        <v>否</v>
      </c>
      <c r="G1183" s="295" t="str">
        <f t="shared" si="58"/>
        <v>项</v>
      </c>
      <c r="H1183" s="296"/>
    </row>
    <row r="1184" s="160" customFormat="1" ht="36" hidden="1" customHeight="1" spans="1:8">
      <c r="A1184" s="321">
        <v>2210203</v>
      </c>
      <c r="B1184" s="481" t="s">
        <v>967</v>
      </c>
      <c r="C1184" s="345">
        <f>VLOOKUP(A1184,'[3]02'!A:E,5,0)</f>
        <v>0</v>
      </c>
      <c r="D1184" s="345"/>
      <c r="E1184" s="480">
        <f t="shared" si="56"/>
        <v>0</v>
      </c>
      <c r="F1184" s="476" t="str">
        <f t="shared" si="57"/>
        <v>否</v>
      </c>
      <c r="G1184" s="295" t="str">
        <f t="shared" si="58"/>
        <v>项</v>
      </c>
      <c r="H1184" s="296"/>
    </row>
    <row r="1185" s="296" customFormat="1" ht="36" hidden="1" customHeight="1" spans="1:7">
      <c r="A1185" s="321">
        <v>22103</v>
      </c>
      <c r="B1185" s="478" t="s">
        <v>968</v>
      </c>
      <c r="C1185" s="479">
        <f>SUM(C1186:C1188)</f>
        <v>0</v>
      </c>
      <c r="D1185" s="479">
        <f>SUM(D1186:D1188)</f>
        <v>0</v>
      </c>
      <c r="E1185" s="480">
        <f t="shared" si="56"/>
        <v>0</v>
      </c>
      <c r="F1185" s="476" t="str">
        <f t="shared" si="57"/>
        <v>否</v>
      </c>
      <c r="G1185" s="295" t="str">
        <f t="shared" si="58"/>
        <v>款</v>
      </c>
    </row>
    <row r="1186" s="160" customFormat="1" ht="36" hidden="1" customHeight="1" spans="1:8">
      <c r="A1186" s="321">
        <v>2210301</v>
      </c>
      <c r="B1186" s="481" t="s">
        <v>969</v>
      </c>
      <c r="C1186" s="345">
        <f>VLOOKUP(A1186,'[3]02'!A:E,5,0)</f>
        <v>0</v>
      </c>
      <c r="D1186" s="345"/>
      <c r="E1186" s="480">
        <f t="shared" si="56"/>
        <v>0</v>
      </c>
      <c r="F1186" s="476" t="str">
        <f t="shared" si="57"/>
        <v>否</v>
      </c>
      <c r="G1186" s="295" t="str">
        <f t="shared" si="58"/>
        <v>项</v>
      </c>
      <c r="H1186" s="296"/>
    </row>
    <row r="1187" s="160" customFormat="1" ht="36" hidden="1" customHeight="1" spans="1:8">
      <c r="A1187" s="321">
        <v>2210302</v>
      </c>
      <c r="B1187" s="481" t="s">
        <v>970</v>
      </c>
      <c r="C1187" s="345">
        <f>VLOOKUP(A1187,'[3]02'!A:E,5,0)</f>
        <v>0</v>
      </c>
      <c r="D1187" s="345"/>
      <c r="E1187" s="480">
        <f t="shared" si="56"/>
        <v>0</v>
      </c>
      <c r="F1187" s="476" t="str">
        <f t="shared" si="57"/>
        <v>否</v>
      </c>
      <c r="G1187" s="295" t="str">
        <f t="shared" si="58"/>
        <v>项</v>
      </c>
      <c r="H1187" s="296"/>
    </row>
    <row r="1188" s="160" customFormat="1" ht="36" hidden="1" customHeight="1" spans="1:8">
      <c r="A1188" s="321">
        <v>2210399</v>
      </c>
      <c r="B1188" s="481" t="s">
        <v>971</v>
      </c>
      <c r="C1188" s="345">
        <f>VLOOKUP(A1188,'[3]02'!A:E,5,0)</f>
        <v>0</v>
      </c>
      <c r="D1188" s="345"/>
      <c r="E1188" s="480">
        <f t="shared" si="56"/>
        <v>0</v>
      </c>
      <c r="F1188" s="476" t="str">
        <f t="shared" si="57"/>
        <v>否</v>
      </c>
      <c r="G1188" s="295" t="str">
        <f t="shared" si="58"/>
        <v>项</v>
      </c>
      <c r="H1188" s="296"/>
    </row>
    <row r="1189" s="295" customFormat="1" ht="36" customHeight="1" spans="1:8">
      <c r="A1189" s="487">
        <v>222</v>
      </c>
      <c r="B1189" s="473" t="s">
        <v>88</v>
      </c>
      <c r="C1189" s="474">
        <f>SUM(C1190,C1208,C1215,C1221)</f>
        <v>480</v>
      </c>
      <c r="D1189" s="474">
        <f>SUM(D1190,D1208,D1215,D1221)</f>
        <v>159</v>
      </c>
      <c r="E1189" s="475">
        <f t="shared" si="56"/>
        <v>-0.669</v>
      </c>
      <c r="F1189" s="476" t="str">
        <f t="shared" si="57"/>
        <v>是</v>
      </c>
      <c r="G1189" s="295" t="str">
        <f t="shared" si="58"/>
        <v>类</v>
      </c>
      <c r="H1189" s="296"/>
    </row>
    <row r="1190" s="295" customFormat="1" ht="36" customHeight="1" spans="1:8">
      <c r="A1190" s="321">
        <v>22201</v>
      </c>
      <c r="B1190" s="478" t="s">
        <v>972</v>
      </c>
      <c r="C1190" s="479">
        <f>SUM(C1191:C1207)</f>
        <v>480</v>
      </c>
      <c r="D1190" s="479">
        <f>SUM(D1191:D1207)</f>
        <v>159</v>
      </c>
      <c r="E1190" s="480">
        <f t="shared" si="56"/>
        <v>-0.669</v>
      </c>
      <c r="F1190" s="476" t="str">
        <f t="shared" si="57"/>
        <v>是</v>
      </c>
      <c r="G1190" s="295" t="str">
        <f t="shared" si="58"/>
        <v>款</v>
      </c>
      <c r="H1190" s="296"/>
    </row>
    <row r="1191" s="160" customFormat="1" ht="36" hidden="1" customHeight="1" spans="1:8">
      <c r="A1191" s="321">
        <v>2220101</v>
      </c>
      <c r="B1191" s="481" t="s">
        <v>117</v>
      </c>
      <c r="C1191" s="345">
        <f>VLOOKUP(A1191,'[3]02'!A:E,5,0)</f>
        <v>0</v>
      </c>
      <c r="D1191" s="345"/>
      <c r="E1191" s="480">
        <f t="shared" si="56"/>
        <v>0</v>
      </c>
      <c r="F1191" s="476" t="str">
        <f t="shared" si="57"/>
        <v>否</v>
      </c>
      <c r="G1191" s="295" t="str">
        <f t="shared" si="58"/>
        <v>项</v>
      </c>
      <c r="H1191" s="296"/>
    </row>
    <row r="1192" s="162" customFormat="1" ht="36" customHeight="1" spans="1:8">
      <c r="A1192" s="321">
        <v>2220102</v>
      </c>
      <c r="B1192" s="481" t="s">
        <v>118</v>
      </c>
      <c r="C1192" s="345">
        <f>VLOOKUP(A1192,'[3]02'!A:E,5,0)</f>
        <v>1</v>
      </c>
      <c r="D1192" s="345">
        <f>VLOOKUP(A1192,[4]Sheet1!$A:$D,4,0)</f>
        <v>2</v>
      </c>
      <c r="E1192" s="480">
        <f t="shared" si="56"/>
        <v>1</v>
      </c>
      <c r="F1192" s="476" t="str">
        <f t="shared" si="57"/>
        <v>是</v>
      </c>
      <c r="G1192" s="295" t="str">
        <f t="shared" si="58"/>
        <v>项</v>
      </c>
      <c r="H1192" s="296"/>
    </row>
    <row r="1193" s="160" customFormat="1" ht="36" hidden="1" customHeight="1" spans="1:8">
      <c r="A1193" s="321">
        <v>2220103</v>
      </c>
      <c r="B1193" s="481" t="s">
        <v>119</v>
      </c>
      <c r="C1193" s="345">
        <f>VLOOKUP(A1193,'[3]02'!A:E,5,0)</f>
        <v>0</v>
      </c>
      <c r="D1193" s="345"/>
      <c r="E1193" s="480">
        <f t="shared" si="56"/>
        <v>0</v>
      </c>
      <c r="F1193" s="476" t="str">
        <f t="shared" si="57"/>
        <v>否</v>
      </c>
      <c r="G1193" s="295" t="str">
        <f t="shared" si="58"/>
        <v>项</v>
      </c>
      <c r="H1193" s="296"/>
    </row>
    <row r="1194" s="160" customFormat="1" ht="36" hidden="1" customHeight="1" spans="1:8">
      <c r="A1194" s="321">
        <v>2220104</v>
      </c>
      <c r="B1194" s="481" t="s">
        <v>973</v>
      </c>
      <c r="C1194" s="345">
        <f>VLOOKUP(A1194,'[3]02'!A:E,5,0)</f>
        <v>0</v>
      </c>
      <c r="D1194" s="345"/>
      <c r="E1194" s="480">
        <f t="shared" si="56"/>
        <v>0</v>
      </c>
      <c r="F1194" s="476" t="str">
        <f t="shared" si="57"/>
        <v>否</v>
      </c>
      <c r="G1194" s="295" t="str">
        <f t="shared" si="58"/>
        <v>项</v>
      </c>
      <c r="H1194" s="296"/>
    </row>
    <row r="1195" s="160" customFormat="1" ht="36" hidden="1" customHeight="1" spans="1:8">
      <c r="A1195" s="321">
        <v>2220105</v>
      </c>
      <c r="B1195" s="481" t="s">
        <v>974</v>
      </c>
      <c r="C1195" s="345">
        <f>VLOOKUP(A1195,'[3]02'!A:E,5,0)</f>
        <v>0</v>
      </c>
      <c r="D1195" s="345"/>
      <c r="E1195" s="480">
        <f t="shared" si="56"/>
        <v>0</v>
      </c>
      <c r="F1195" s="476" t="str">
        <f t="shared" si="57"/>
        <v>否</v>
      </c>
      <c r="G1195" s="295" t="str">
        <f t="shared" si="58"/>
        <v>项</v>
      </c>
      <c r="H1195" s="296"/>
    </row>
    <row r="1196" s="160" customFormat="1" ht="36" hidden="1" customHeight="1" spans="1:8">
      <c r="A1196" s="321">
        <v>2220106</v>
      </c>
      <c r="B1196" s="481" t="s">
        <v>975</v>
      </c>
      <c r="C1196" s="345">
        <f>VLOOKUP(A1196,'[3]02'!A:E,5,0)</f>
        <v>0</v>
      </c>
      <c r="D1196" s="345"/>
      <c r="E1196" s="480">
        <f t="shared" si="56"/>
        <v>0</v>
      </c>
      <c r="F1196" s="476" t="str">
        <f t="shared" si="57"/>
        <v>否</v>
      </c>
      <c r="G1196" s="295" t="str">
        <f t="shared" si="58"/>
        <v>项</v>
      </c>
      <c r="H1196" s="296"/>
    </row>
    <row r="1197" s="160" customFormat="1" ht="36" hidden="1" customHeight="1" spans="1:8">
      <c r="A1197" s="321">
        <v>2220107</v>
      </c>
      <c r="B1197" s="481" t="s">
        <v>976</v>
      </c>
      <c r="C1197" s="345">
        <f>VLOOKUP(A1197,'[3]02'!A:E,5,0)</f>
        <v>0</v>
      </c>
      <c r="D1197" s="345"/>
      <c r="E1197" s="480">
        <f t="shared" si="56"/>
        <v>0</v>
      </c>
      <c r="F1197" s="476" t="str">
        <f t="shared" si="57"/>
        <v>否</v>
      </c>
      <c r="G1197" s="295" t="str">
        <f t="shared" si="58"/>
        <v>项</v>
      </c>
      <c r="H1197" s="296"/>
    </row>
    <row r="1198" s="160" customFormat="1" ht="36" hidden="1" customHeight="1" spans="1:8">
      <c r="A1198" s="321">
        <v>2220112</v>
      </c>
      <c r="B1198" s="481" t="s">
        <v>977</v>
      </c>
      <c r="C1198" s="345">
        <f>VLOOKUP(A1198,'[3]02'!A:E,5,0)</f>
        <v>0</v>
      </c>
      <c r="D1198" s="345"/>
      <c r="E1198" s="480">
        <f t="shared" si="56"/>
        <v>0</v>
      </c>
      <c r="F1198" s="476" t="str">
        <f t="shared" si="57"/>
        <v>否</v>
      </c>
      <c r="G1198" s="295" t="str">
        <f t="shared" si="58"/>
        <v>项</v>
      </c>
      <c r="H1198" s="296"/>
    </row>
    <row r="1199" s="160" customFormat="1" ht="36" hidden="1" customHeight="1" spans="1:8">
      <c r="A1199" s="321">
        <v>2220113</v>
      </c>
      <c r="B1199" s="481" t="s">
        <v>978</v>
      </c>
      <c r="C1199" s="345">
        <f>VLOOKUP(A1199,'[3]02'!A:E,5,0)</f>
        <v>0</v>
      </c>
      <c r="D1199" s="345"/>
      <c r="E1199" s="480">
        <f t="shared" si="56"/>
        <v>0</v>
      </c>
      <c r="F1199" s="476" t="str">
        <f t="shared" si="57"/>
        <v>否</v>
      </c>
      <c r="G1199" s="295" t="str">
        <f t="shared" si="58"/>
        <v>项</v>
      </c>
      <c r="H1199" s="296"/>
    </row>
    <row r="1200" s="160" customFormat="1" ht="36" hidden="1" customHeight="1" spans="1:8">
      <c r="A1200" s="321">
        <v>2220114</v>
      </c>
      <c r="B1200" s="481" t="s">
        <v>979</v>
      </c>
      <c r="C1200" s="345">
        <f>VLOOKUP(A1200,'[3]02'!A:E,5,0)</f>
        <v>0</v>
      </c>
      <c r="D1200" s="345"/>
      <c r="E1200" s="480">
        <f t="shared" si="56"/>
        <v>0</v>
      </c>
      <c r="F1200" s="476" t="str">
        <f t="shared" si="57"/>
        <v>否</v>
      </c>
      <c r="G1200" s="295" t="str">
        <f t="shared" si="58"/>
        <v>项</v>
      </c>
      <c r="H1200" s="296"/>
    </row>
    <row r="1201" s="162" customFormat="1" ht="36" customHeight="1" spans="1:8">
      <c r="A1201" s="321">
        <v>2220115</v>
      </c>
      <c r="B1201" s="481" t="s">
        <v>980</v>
      </c>
      <c r="C1201" s="345">
        <f>VLOOKUP(A1201,'[3]02'!A:E,5,0)</f>
        <v>200</v>
      </c>
      <c r="D1201" s="345">
        <f>VLOOKUP(A1201,[4]Sheet1!$A:$D,4,0)</f>
        <v>111</v>
      </c>
      <c r="E1201" s="480">
        <f t="shared" si="56"/>
        <v>-0.445</v>
      </c>
      <c r="F1201" s="476" t="str">
        <f t="shared" si="57"/>
        <v>是</v>
      </c>
      <c r="G1201" s="295" t="str">
        <f t="shared" si="58"/>
        <v>项</v>
      </c>
      <c r="H1201" s="296"/>
    </row>
    <row r="1202" s="160" customFormat="1" ht="36" hidden="1" customHeight="1" spans="1:8">
      <c r="A1202" s="321">
        <v>2220118</v>
      </c>
      <c r="B1202" s="481" t="s">
        <v>981</v>
      </c>
      <c r="C1202" s="345">
        <f>VLOOKUP(A1202,'[3]02'!A:E,5,0)</f>
        <v>0</v>
      </c>
      <c r="D1202" s="345"/>
      <c r="E1202" s="480">
        <f t="shared" si="56"/>
        <v>0</v>
      </c>
      <c r="F1202" s="476" t="str">
        <f t="shared" si="57"/>
        <v>否</v>
      </c>
      <c r="G1202" s="295" t="str">
        <f t="shared" si="58"/>
        <v>项</v>
      </c>
      <c r="H1202" s="296"/>
    </row>
    <row r="1203" s="162" customFormat="1" ht="36" customHeight="1" spans="1:8">
      <c r="A1203" s="483">
        <v>2220119</v>
      </c>
      <c r="B1203" s="489" t="s">
        <v>982</v>
      </c>
      <c r="C1203" s="345">
        <f>VLOOKUP(A1203,'[3]02'!A:E,5,0)</f>
        <v>200</v>
      </c>
      <c r="D1203" s="345">
        <f>VLOOKUP(A1203,[4]Sheet1!$A:$D,4,0)</f>
        <v>35</v>
      </c>
      <c r="E1203" s="480">
        <f t="shared" si="56"/>
        <v>-0.825</v>
      </c>
      <c r="F1203" s="476" t="str">
        <f t="shared" si="57"/>
        <v>是</v>
      </c>
      <c r="G1203" s="295" t="str">
        <f t="shared" si="58"/>
        <v>项</v>
      </c>
      <c r="H1203" s="296"/>
    </row>
    <row r="1204" s="160" customFormat="1" ht="36" hidden="1" customHeight="1" spans="1:8">
      <c r="A1204" s="483">
        <v>2220120</v>
      </c>
      <c r="B1204" s="489" t="s">
        <v>983</v>
      </c>
      <c r="C1204" s="345">
        <f>VLOOKUP(A1204,'[3]02'!A:E,5,0)</f>
        <v>0</v>
      </c>
      <c r="D1204" s="345"/>
      <c r="E1204" s="480">
        <f t="shared" si="56"/>
        <v>0</v>
      </c>
      <c r="F1204" s="476" t="str">
        <f t="shared" si="57"/>
        <v>否</v>
      </c>
      <c r="G1204" s="295" t="str">
        <f t="shared" si="58"/>
        <v>项</v>
      </c>
      <c r="H1204" s="296"/>
    </row>
    <row r="1205" s="162" customFormat="1" ht="36" customHeight="1" spans="1:8">
      <c r="A1205" s="483">
        <v>2220121</v>
      </c>
      <c r="B1205" s="489" t="s">
        <v>984</v>
      </c>
      <c r="C1205" s="345">
        <f>VLOOKUP(A1205,'[3]02'!A:E,5,0)</f>
        <v>12</v>
      </c>
      <c r="D1205" s="345">
        <f>VLOOKUP(A1205,[4]Sheet1!$A:$D,4,0)</f>
        <v>11</v>
      </c>
      <c r="E1205" s="480">
        <f t="shared" si="56"/>
        <v>-0.083</v>
      </c>
      <c r="F1205" s="476" t="str">
        <f t="shared" si="57"/>
        <v>是</v>
      </c>
      <c r="G1205" s="295" t="str">
        <f t="shared" si="58"/>
        <v>项</v>
      </c>
      <c r="H1205" s="296"/>
    </row>
    <row r="1206" s="160" customFormat="1" ht="36" hidden="1" customHeight="1" spans="1:8">
      <c r="A1206" s="321">
        <v>2220150</v>
      </c>
      <c r="B1206" s="481" t="s">
        <v>126</v>
      </c>
      <c r="C1206" s="345">
        <f>VLOOKUP(A1206,'[3]02'!A:E,5,0)</f>
        <v>0</v>
      </c>
      <c r="D1206" s="345"/>
      <c r="E1206" s="480">
        <f t="shared" si="56"/>
        <v>0</v>
      </c>
      <c r="F1206" s="476" t="str">
        <f t="shared" si="57"/>
        <v>否</v>
      </c>
      <c r="G1206" s="295" t="str">
        <f t="shared" si="58"/>
        <v>项</v>
      </c>
      <c r="H1206" s="296"/>
    </row>
    <row r="1207" s="162" customFormat="1" ht="36" customHeight="1" spans="1:8">
      <c r="A1207" s="321">
        <v>2220199</v>
      </c>
      <c r="B1207" s="481" t="s">
        <v>985</v>
      </c>
      <c r="C1207" s="345">
        <f>VLOOKUP(A1207,'[3]02'!A:E,5,0)</f>
        <v>67</v>
      </c>
      <c r="D1207" s="345"/>
      <c r="E1207" s="480">
        <f t="shared" si="56"/>
        <v>-1</v>
      </c>
      <c r="F1207" s="476" t="str">
        <f t="shared" si="57"/>
        <v>是</v>
      </c>
      <c r="G1207" s="295" t="str">
        <f t="shared" si="58"/>
        <v>项</v>
      </c>
      <c r="H1207" s="296"/>
    </row>
    <row r="1208" s="296" customFormat="1" ht="36" hidden="1" customHeight="1" spans="1:7">
      <c r="A1208" s="321">
        <v>22203</v>
      </c>
      <c r="B1208" s="478" t="s">
        <v>986</v>
      </c>
      <c r="C1208" s="345">
        <f>SUM(C1209:C1214)</f>
        <v>0</v>
      </c>
      <c r="D1208" s="345">
        <f>SUM(D1209:D1214)</f>
        <v>0</v>
      </c>
      <c r="E1208" s="480">
        <f t="shared" si="56"/>
        <v>0</v>
      </c>
      <c r="F1208" s="476" t="str">
        <f t="shared" si="57"/>
        <v>否</v>
      </c>
      <c r="G1208" s="295" t="str">
        <f t="shared" si="58"/>
        <v>款</v>
      </c>
    </row>
    <row r="1209" s="160" customFormat="1" ht="36" hidden="1" customHeight="1" spans="1:8">
      <c r="A1209" s="321">
        <v>2220301</v>
      </c>
      <c r="B1209" s="481" t="s">
        <v>987</v>
      </c>
      <c r="C1209" s="345">
        <f>VLOOKUP(A1209,'[3]02'!A:E,5,0)</f>
        <v>0</v>
      </c>
      <c r="D1209" s="345"/>
      <c r="E1209" s="480">
        <f t="shared" si="56"/>
        <v>0</v>
      </c>
      <c r="F1209" s="476" t="str">
        <f t="shared" si="57"/>
        <v>否</v>
      </c>
      <c r="G1209" s="295" t="str">
        <f t="shared" si="58"/>
        <v>项</v>
      </c>
      <c r="H1209" s="296"/>
    </row>
    <row r="1210" s="160" customFormat="1" ht="36" hidden="1" customHeight="1" spans="1:8">
      <c r="A1210" s="321">
        <v>2220303</v>
      </c>
      <c r="B1210" s="481" t="s">
        <v>988</v>
      </c>
      <c r="C1210" s="345">
        <f>VLOOKUP(A1210,'[3]02'!A:E,5,0)</f>
        <v>0</v>
      </c>
      <c r="D1210" s="345"/>
      <c r="E1210" s="480">
        <f t="shared" si="56"/>
        <v>0</v>
      </c>
      <c r="F1210" s="476" t="str">
        <f t="shared" si="57"/>
        <v>否</v>
      </c>
      <c r="G1210" s="295" t="str">
        <f t="shared" si="58"/>
        <v>项</v>
      </c>
      <c r="H1210" s="296"/>
    </row>
    <row r="1211" s="160" customFormat="1" ht="36" hidden="1" customHeight="1" spans="1:8">
      <c r="A1211" s="321">
        <v>2220304</v>
      </c>
      <c r="B1211" s="481" t="s">
        <v>989</v>
      </c>
      <c r="C1211" s="345">
        <f>VLOOKUP(A1211,'[3]02'!A:E,5,0)</f>
        <v>0</v>
      </c>
      <c r="D1211" s="345"/>
      <c r="E1211" s="480">
        <f t="shared" si="56"/>
        <v>0</v>
      </c>
      <c r="F1211" s="476" t="str">
        <f t="shared" si="57"/>
        <v>否</v>
      </c>
      <c r="G1211" s="295" t="str">
        <f t="shared" si="58"/>
        <v>项</v>
      </c>
      <c r="H1211" s="296"/>
    </row>
    <row r="1212" s="160" customFormat="1" ht="36" hidden="1" customHeight="1" spans="1:8">
      <c r="A1212" s="483">
        <v>2220305</v>
      </c>
      <c r="B1212" s="489" t="s">
        <v>990</v>
      </c>
      <c r="C1212" s="345">
        <f>VLOOKUP(A1212,'[3]02'!A:E,5,0)</f>
        <v>0</v>
      </c>
      <c r="D1212" s="345"/>
      <c r="E1212" s="480">
        <f t="shared" si="56"/>
        <v>0</v>
      </c>
      <c r="F1212" s="476" t="str">
        <f t="shared" si="57"/>
        <v>否</v>
      </c>
      <c r="G1212" s="295" t="str">
        <f t="shared" si="58"/>
        <v>项</v>
      </c>
      <c r="H1212" s="296"/>
    </row>
    <row r="1213" s="160" customFormat="1" ht="36" hidden="1" customHeight="1" spans="1:8">
      <c r="A1213" s="483">
        <v>2220306</v>
      </c>
      <c r="B1213" s="489" t="s">
        <v>991</v>
      </c>
      <c r="C1213" s="345">
        <f>VLOOKUP(A1213,'[3]02'!A:E,5,0)</f>
        <v>0</v>
      </c>
      <c r="D1213" s="345"/>
      <c r="E1213" s="480">
        <f t="shared" si="56"/>
        <v>0</v>
      </c>
      <c r="F1213" s="476" t="str">
        <f t="shared" si="57"/>
        <v>否</v>
      </c>
      <c r="G1213" s="295" t="str">
        <f t="shared" si="58"/>
        <v>项</v>
      </c>
      <c r="H1213" s="296"/>
    </row>
    <row r="1214" s="160" customFormat="1" ht="36" hidden="1" customHeight="1" spans="1:8">
      <c r="A1214" s="321">
        <v>2220399</v>
      </c>
      <c r="B1214" s="481" t="s">
        <v>992</v>
      </c>
      <c r="C1214" s="345">
        <f>VLOOKUP(A1214,'[3]02'!A:E,5,0)</f>
        <v>0</v>
      </c>
      <c r="D1214" s="345"/>
      <c r="E1214" s="480">
        <f t="shared" si="56"/>
        <v>0</v>
      </c>
      <c r="F1214" s="476" t="str">
        <f t="shared" si="57"/>
        <v>否</v>
      </c>
      <c r="G1214" s="295" t="str">
        <f t="shared" si="58"/>
        <v>项</v>
      </c>
      <c r="H1214" s="296"/>
    </row>
    <row r="1215" s="296" customFormat="1" ht="36" hidden="1" customHeight="1" spans="1:7">
      <c r="A1215" s="321">
        <v>22204</v>
      </c>
      <c r="B1215" s="478" t="s">
        <v>993</v>
      </c>
      <c r="C1215" s="479">
        <f>SUM(C1216:C1220)</f>
        <v>0</v>
      </c>
      <c r="D1215" s="479">
        <f>SUM(D1216:D1220)</f>
        <v>0</v>
      </c>
      <c r="E1215" s="480">
        <f t="shared" si="56"/>
        <v>0</v>
      </c>
      <c r="F1215" s="476" t="str">
        <f t="shared" si="57"/>
        <v>否</v>
      </c>
      <c r="G1215" s="295" t="str">
        <f t="shared" si="58"/>
        <v>款</v>
      </c>
    </row>
    <row r="1216" s="160" customFormat="1" ht="36" hidden="1" customHeight="1" spans="1:8">
      <c r="A1216" s="321">
        <v>2220401</v>
      </c>
      <c r="B1216" s="481" t="s">
        <v>994</v>
      </c>
      <c r="C1216" s="345">
        <f>VLOOKUP(A1216,'[3]02'!A:E,5,0)</f>
        <v>0</v>
      </c>
      <c r="D1216" s="345"/>
      <c r="E1216" s="480">
        <f t="shared" si="56"/>
        <v>0</v>
      </c>
      <c r="F1216" s="476" t="str">
        <f t="shared" si="57"/>
        <v>否</v>
      </c>
      <c r="G1216" s="295" t="str">
        <f t="shared" si="58"/>
        <v>项</v>
      </c>
      <c r="H1216" s="296"/>
    </row>
    <row r="1217" s="160" customFormat="1" ht="36" hidden="1" customHeight="1" spans="1:8">
      <c r="A1217" s="321">
        <v>2220402</v>
      </c>
      <c r="B1217" s="481" t="s">
        <v>995</v>
      </c>
      <c r="C1217" s="345">
        <f>VLOOKUP(A1217,'[3]02'!A:E,5,0)</f>
        <v>0</v>
      </c>
      <c r="D1217" s="345"/>
      <c r="E1217" s="480">
        <f t="shared" si="56"/>
        <v>0</v>
      </c>
      <c r="F1217" s="476" t="str">
        <f t="shared" si="57"/>
        <v>否</v>
      </c>
      <c r="G1217" s="295" t="str">
        <f t="shared" si="58"/>
        <v>项</v>
      </c>
      <c r="H1217" s="296"/>
    </row>
    <row r="1218" s="160" customFormat="1" ht="36" hidden="1" customHeight="1" spans="1:8">
      <c r="A1218" s="321">
        <v>2220403</v>
      </c>
      <c r="B1218" s="481" t="s">
        <v>996</v>
      </c>
      <c r="C1218" s="345">
        <f>VLOOKUP(A1218,'[3]02'!A:E,5,0)</f>
        <v>0</v>
      </c>
      <c r="D1218" s="345"/>
      <c r="E1218" s="480">
        <f t="shared" si="56"/>
        <v>0</v>
      </c>
      <c r="F1218" s="476" t="str">
        <f t="shared" si="57"/>
        <v>否</v>
      </c>
      <c r="G1218" s="295" t="str">
        <f t="shared" si="58"/>
        <v>项</v>
      </c>
      <c r="H1218" s="296"/>
    </row>
    <row r="1219" s="160" customFormat="1" ht="36" hidden="1" customHeight="1" spans="1:8">
      <c r="A1219" s="321">
        <v>2220404</v>
      </c>
      <c r="B1219" s="481" t="s">
        <v>997</v>
      </c>
      <c r="C1219" s="345">
        <f>VLOOKUP(A1219,'[3]02'!A:E,5,0)</f>
        <v>0</v>
      </c>
      <c r="D1219" s="345"/>
      <c r="E1219" s="480">
        <f t="shared" si="56"/>
        <v>0</v>
      </c>
      <c r="F1219" s="476" t="str">
        <f t="shared" si="57"/>
        <v>否</v>
      </c>
      <c r="G1219" s="295" t="str">
        <f t="shared" si="58"/>
        <v>项</v>
      </c>
      <c r="H1219" s="296"/>
    </row>
    <row r="1220" s="160" customFormat="1" ht="36" hidden="1" customHeight="1" spans="1:8">
      <c r="A1220" s="321">
        <v>2220499</v>
      </c>
      <c r="B1220" s="481" t="s">
        <v>998</v>
      </c>
      <c r="C1220" s="345">
        <f>VLOOKUP(A1220,'[3]02'!A:E,5,0)</f>
        <v>0</v>
      </c>
      <c r="D1220" s="345"/>
      <c r="E1220" s="480">
        <f t="shared" ref="E1220:E1283" si="59">IF(C1220&lt;0,"",IFERROR(D1220/C1220-1,0))</f>
        <v>0</v>
      </c>
      <c r="F1220" s="476" t="str">
        <f t="shared" ref="F1220:F1283" si="60">IF(LEN(A1220)=3,"是",IF(B1220&lt;&gt;"",IF(SUM(C1220:D1220)&lt;&gt;0,"是","否"),"是"))</f>
        <v>否</v>
      </c>
      <c r="G1220" s="295" t="str">
        <f t="shared" ref="G1220:G1283" si="61">IF(LEN(A1220)=3,"类",IF(LEN(A1220)=5,"款","项"))</f>
        <v>项</v>
      </c>
      <c r="H1220" s="296"/>
    </row>
    <row r="1221" s="296" customFormat="1" ht="36" hidden="1" customHeight="1" spans="1:7">
      <c r="A1221" s="321">
        <v>22205</v>
      </c>
      <c r="B1221" s="478" t="s">
        <v>999</v>
      </c>
      <c r="C1221" s="479">
        <f>SUM(C1222:C1233)</f>
        <v>0</v>
      </c>
      <c r="D1221" s="479">
        <f>SUM(D1222:D1233)</f>
        <v>0</v>
      </c>
      <c r="E1221" s="480">
        <f t="shared" si="59"/>
        <v>0</v>
      </c>
      <c r="F1221" s="476" t="str">
        <f t="shared" si="60"/>
        <v>否</v>
      </c>
      <c r="G1221" s="295" t="str">
        <f t="shared" si="61"/>
        <v>款</v>
      </c>
    </row>
    <row r="1222" s="160" customFormat="1" ht="36" hidden="1" customHeight="1" spans="1:8">
      <c r="A1222" s="321">
        <v>2220501</v>
      </c>
      <c r="B1222" s="481" t="s">
        <v>1000</v>
      </c>
      <c r="C1222" s="345">
        <f>VLOOKUP(A1222,'[3]02'!A:E,5,0)</f>
        <v>0</v>
      </c>
      <c r="D1222" s="345"/>
      <c r="E1222" s="480">
        <f t="shared" si="59"/>
        <v>0</v>
      </c>
      <c r="F1222" s="476" t="str">
        <f t="shared" si="60"/>
        <v>否</v>
      </c>
      <c r="G1222" s="295" t="str">
        <f t="shared" si="61"/>
        <v>项</v>
      </c>
      <c r="H1222" s="296"/>
    </row>
    <row r="1223" s="160" customFormat="1" ht="36" hidden="1" customHeight="1" spans="1:8">
      <c r="A1223" s="321">
        <v>2220502</v>
      </c>
      <c r="B1223" s="481" t="s">
        <v>1001</v>
      </c>
      <c r="C1223" s="345">
        <f>VLOOKUP(A1223,'[3]02'!A:E,5,0)</f>
        <v>0</v>
      </c>
      <c r="D1223" s="345"/>
      <c r="E1223" s="480">
        <f t="shared" si="59"/>
        <v>0</v>
      </c>
      <c r="F1223" s="476" t="str">
        <f t="shared" si="60"/>
        <v>否</v>
      </c>
      <c r="G1223" s="295" t="str">
        <f t="shared" si="61"/>
        <v>项</v>
      </c>
      <c r="H1223" s="296"/>
    </row>
    <row r="1224" s="160" customFormat="1" ht="36" hidden="1" customHeight="1" spans="1:8">
      <c r="A1224" s="321">
        <v>2220503</v>
      </c>
      <c r="B1224" s="481" t="s">
        <v>1002</v>
      </c>
      <c r="C1224" s="345">
        <f>VLOOKUP(A1224,'[3]02'!A:E,5,0)</f>
        <v>0</v>
      </c>
      <c r="D1224" s="345"/>
      <c r="E1224" s="480">
        <f t="shared" si="59"/>
        <v>0</v>
      </c>
      <c r="F1224" s="476" t="str">
        <f t="shared" si="60"/>
        <v>否</v>
      </c>
      <c r="G1224" s="295" t="str">
        <f t="shared" si="61"/>
        <v>项</v>
      </c>
      <c r="H1224" s="296"/>
    </row>
    <row r="1225" s="160" customFormat="1" ht="36" hidden="1" customHeight="1" spans="1:8">
      <c r="A1225" s="321">
        <v>2220504</v>
      </c>
      <c r="B1225" s="481" t="s">
        <v>1003</v>
      </c>
      <c r="C1225" s="345">
        <f>VLOOKUP(A1225,'[3]02'!A:E,5,0)</f>
        <v>0</v>
      </c>
      <c r="D1225" s="345"/>
      <c r="E1225" s="480">
        <f t="shared" si="59"/>
        <v>0</v>
      </c>
      <c r="F1225" s="476" t="str">
        <f t="shared" si="60"/>
        <v>否</v>
      </c>
      <c r="G1225" s="295" t="str">
        <f t="shared" si="61"/>
        <v>项</v>
      </c>
      <c r="H1225" s="296"/>
    </row>
    <row r="1226" s="160" customFormat="1" ht="36" hidden="1" customHeight="1" spans="1:8">
      <c r="A1226" s="321">
        <v>2220505</v>
      </c>
      <c r="B1226" s="481" t="s">
        <v>1004</v>
      </c>
      <c r="C1226" s="345">
        <f>VLOOKUP(A1226,'[3]02'!A:E,5,0)</f>
        <v>0</v>
      </c>
      <c r="D1226" s="345"/>
      <c r="E1226" s="480">
        <f t="shared" si="59"/>
        <v>0</v>
      </c>
      <c r="F1226" s="476" t="str">
        <f t="shared" si="60"/>
        <v>否</v>
      </c>
      <c r="G1226" s="295" t="str">
        <f t="shared" si="61"/>
        <v>项</v>
      </c>
      <c r="H1226" s="296"/>
    </row>
    <row r="1227" s="160" customFormat="1" ht="36" hidden="1" customHeight="1" spans="1:8">
      <c r="A1227" s="321">
        <v>2220506</v>
      </c>
      <c r="B1227" s="481" t="s">
        <v>1005</v>
      </c>
      <c r="C1227" s="345">
        <f>VLOOKUP(A1227,'[3]02'!A:E,5,0)</f>
        <v>0</v>
      </c>
      <c r="D1227" s="345"/>
      <c r="E1227" s="480">
        <f t="shared" si="59"/>
        <v>0</v>
      </c>
      <c r="F1227" s="476" t="str">
        <f t="shared" si="60"/>
        <v>否</v>
      </c>
      <c r="G1227" s="295" t="str">
        <f t="shared" si="61"/>
        <v>项</v>
      </c>
      <c r="H1227" s="296"/>
    </row>
    <row r="1228" s="160" customFormat="1" ht="36" hidden="1" customHeight="1" spans="1:8">
      <c r="A1228" s="321">
        <v>2220507</v>
      </c>
      <c r="B1228" s="481" t="s">
        <v>1006</v>
      </c>
      <c r="C1228" s="345">
        <f>VLOOKUP(A1228,'[3]02'!A:E,5,0)</f>
        <v>0</v>
      </c>
      <c r="D1228" s="345"/>
      <c r="E1228" s="480">
        <f t="shared" si="59"/>
        <v>0</v>
      </c>
      <c r="F1228" s="476" t="str">
        <f t="shared" si="60"/>
        <v>否</v>
      </c>
      <c r="G1228" s="295" t="str">
        <f t="shared" si="61"/>
        <v>项</v>
      </c>
      <c r="H1228" s="296"/>
    </row>
    <row r="1229" s="160" customFormat="1" ht="36" hidden="1" customHeight="1" spans="1:8">
      <c r="A1229" s="321">
        <v>2220508</v>
      </c>
      <c r="B1229" s="481" t="s">
        <v>1007</v>
      </c>
      <c r="C1229" s="345">
        <f>VLOOKUP(A1229,'[3]02'!A:E,5,0)</f>
        <v>0</v>
      </c>
      <c r="D1229" s="345"/>
      <c r="E1229" s="480">
        <f t="shared" si="59"/>
        <v>0</v>
      </c>
      <c r="F1229" s="476" t="str">
        <f t="shared" si="60"/>
        <v>否</v>
      </c>
      <c r="G1229" s="295" t="str">
        <f t="shared" si="61"/>
        <v>项</v>
      </c>
      <c r="H1229" s="296"/>
    </row>
    <row r="1230" s="160" customFormat="1" ht="36" hidden="1" customHeight="1" spans="1:8">
      <c r="A1230" s="321">
        <v>2220509</v>
      </c>
      <c r="B1230" s="481" t="s">
        <v>1008</v>
      </c>
      <c r="C1230" s="345">
        <f>VLOOKUP(A1230,'[3]02'!A:E,5,0)</f>
        <v>0</v>
      </c>
      <c r="D1230" s="345"/>
      <c r="E1230" s="480">
        <f t="shared" si="59"/>
        <v>0</v>
      </c>
      <c r="F1230" s="476" t="str">
        <f t="shared" si="60"/>
        <v>否</v>
      </c>
      <c r="G1230" s="295" t="str">
        <f t="shared" si="61"/>
        <v>项</v>
      </c>
      <c r="H1230" s="296"/>
    </row>
    <row r="1231" s="160" customFormat="1" ht="36" hidden="1" customHeight="1" spans="1:8">
      <c r="A1231" s="321">
        <v>2220510</v>
      </c>
      <c r="B1231" s="481" t="s">
        <v>1009</v>
      </c>
      <c r="C1231" s="345">
        <f>VLOOKUP(A1231,'[3]02'!A:E,5,0)</f>
        <v>0</v>
      </c>
      <c r="D1231" s="345"/>
      <c r="E1231" s="480">
        <f t="shared" si="59"/>
        <v>0</v>
      </c>
      <c r="F1231" s="476" t="str">
        <f t="shared" si="60"/>
        <v>否</v>
      </c>
      <c r="G1231" s="295" t="str">
        <f t="shared" si="61"/>
        <v>项</v>
      </c>
      <c r="H1231" s="296"/>
    </row>
    <row r="1232" s="160" customFormat="1" ht="36" hidden="1" customHeight="1" spans="1:8">
      <c r="A1232" s="324">
        <v>2220511</v>
      </c>
      <c r="B1232" s="481" t="s">
        <v>1010</v>
      </c>
      <c r="C1232" s="345">
        <f>VLOOKUP(A1232,'[3]02'!A:E,5,0)</f>
        <v>0</v>
      </c>
      <c r="D1232" s="345"/>
      <c r="E1232" s="480">
        <f t="shared" si="59"/>
        <v>0</v>
      </c>
      <c r="F1232" s="476" t="str">
        <f t="shared" si="60"/>
        <v>否</v>
      </c>
      <c r="G1232" s="295" t="str">
        <f t="shared" si="61"/>
        <v>项</v>
      </c>
      <c r="H1232" s="296"/>
    </row>
    <row r="1233" s="160" customFormat="1" ht="36" hidden="1" customHeight="1" spans="1:8">
      <c r="A1233" s="321">
        <v>2220599</v>
      </c>
      <c r="B1233" s="481" t="s">
        <v>1011</v>
      </c>
      <c r="C1233" s="345">
        <f>VLOOKUP(A1233,'[3]02'!A:E,5,0)</f>
        <v>0</v>
      </c>
      <c r="D1233" s="345"/>
      <c r="E1233" s="480">
        <f t="shared" si="59"/>
        <v>0</v>
      </c>
      <c r="F1233" s="476" t="str">
        <f t="shared" si="60"/>
        <v>否</v>
      </c>
      <c r="G1233" s="295" t="str">
        <f t="shared" si="61"/>
        <v>项</v>
      </c>
      <c r="H1233" s="296"/>
    </row>
    <row r="1234" s="295" customFormat="1" ht="36" customHeight="1" spans="1:8">
      <c r="A1234" s="487">
        <v>224</v>
      </c>
      <c r="B1234" s="473" t="s">
        <v>90</v>
      </c>
      <c r="C1234" s="474">
        <f>SUM(C1235,C1246,C1253,C1261,C1274,C1278,C1282)</f>
        <v>113</v>
      </c>
      <c r="D1234" s="474">
        <f>SUM(D1235,D1246,D1253,D1261,D1274,D1278,D1282)</f>
        <v>3591</v>
      </c>
      <c r="E1234" s="475">
        <f t="shared" si="59"/>
        <v>30.779</v>
      </c>
      <c r="F1234" s="476" t="str">
        <f t="shared" si="60"/>
        <v>是</v>
      </c>
      <c r="G1234" s="295" t="str">
        <f t="shared" si="61"/>
        <v>类</v>
      </c>
      <c r="H1234" s="296"/>
    </row>
    <row r="1235" s="295" customFormat="1" ht="36" customHeight="1" spans="1:8">
      <c r="A1235" s="321">
        <v>22401</v>
      </c>
      <c r="B1235" s="478" t="s">
        <v>1012</v>
      </c>
      <c r="C1235" s="479">
        <f>SUM(C1236:C1245)</f>
        <v>641</v>
      </c>
      <c r="D1235" s="479">
        <f>SUM(D1236:D1245)</f>
        <v>1896</v>
      </c>
      <c r="E1235" s="480">
        <f t="shared" si="59"/>
        <v>1.958</v>
      </c>
      <c r="F1235" s="476" t="str">
        <f t="shared" si="60"/>
        <v>是</v>
      </c>
      <c r="G1235" s="295" t="str">
        <f t="shared" si="61"/>
        <v>款</v>
      </c>
      <c r="H1235" s="296"/>
    </row>
    <row r="1236" s="162" customFormat="1" ht="36" customHeight="1" spans="1:8">
      <c r="A1236" s="321">
        <v>2240101</v>
      </c>
      <c r="B1236" s="481" t="s">
        <v>117</v>
      </c>
      <c r="C1236" s="345">
        <f>VLOOKUP(A1236,'[3]02'!A:E,5,0)</f>
        <v>618</v>
      </c>
      <c r="D1236" s="345">
        <f>VLOOKUP(A1236,[4]Sheet1!$A:$D,4,0)</f>
        <v>670</v>
      </c>
      <c r="E1236" s="480">
        <f t="shared" si="59"/>
        <v>0.084</v>
      </c>
      <c r="F1236" s="476" t="str">
        <f t="shared" si="60"/>
        <v>是</v>
      </c>
      <c r="G1236" s="295" t="str">
        <f t="shared" si="61"/>
        <v>项</v>
      </c>
      <c r="H1236" s="296"/>
    </row>
    <row r="1237" s="162" customFormat="1" ht="36" customHeight="1" spans="1:8">
      <c r="A1237" s="321">
        <v>2240102</v>
      </c>
      <c r="B1237" s="481" t="s">
        <v>118</v>
      </c>
      <c r="C1237" s="345">
        <f>VLOOKUP(A1237,'[3]02'!A:E,5,0)</f>
        <v>3</v>
      </c>
      <c r="D1237" s="345">
        <f>VLOOKUP(A1237,[4]Sheet1!$A:$D,4,0)</f>
        <v>13</v>
      </c>
      <c r="E1237" s="480">
        <f t="shared" si="59"/>
        <v>3.333</v>
      </c>
      <c r="F1237" s="476" t="str">
        <f t="shared" si="60"/>
        <v>是</v>
      </c>
      <c r="G1237" s="295" t="str">
        <f t="shared" si="61"/>
        <v>项</v>
      </c>
      <c r="H1237" s="296"/>
    </row>
    <row r="1238" s="160" customFormat="1" ht="36" hidden="1" customHeight="1" spans="1:8">
      <c r="A1238" s="321">
        <v>2240103</v>
      </c>
      <c r="B1238" s="481" t="s">
        <v>119</v>
      </c>
      <c r="C1238" s="345">
        <f>VLOOKUP(A1238,'[3]02'!A:E,5,0)</f>
        <v>0</v>
      </c>
      <c r="D1238" s="345"/>
      <c r="E1238" s="480">
        <f t="shared" si="59"/>
        <v>0</v>
      </c>
      <c r="F1238" s="476" t="str">
        <f t="shared" si="60"/>
        <v>否</v>
      </c>
      <c r="G1238" s="295" t="str">
        <f t="shared" si="61"/>
        <v>项</v>
      </c>
      <c r="H1238" s="296"/>
    </row>
    <row r="1239" s="162" customFormat="1" ht="36" customHeight="1" spans="1:8">
      <c r="A1239" s="321">
        <v>2240104</v>
      </c>
      <c r="B1239" s="481" t="s">
        <v>1013</v>
      </c>
      <c r="C1239" s="345">
        <f>VLOOKUP(A1239,'[3]02'!A:E,5,0)</f>
        <v>15</v>
      </c>
      <c r="D1239" s="345">
        <f>VLOOKUP(A1239,[4]Sheet1!$A:$D,4,0)</f>
        <v>67</v>
      </c>
      <c r="E1239" s="480">
        <f t="shared" si="59"/>
        <v>3.467</v>
      </c>
      <c r="F1239" s="476" t="str">
        <f t="shared" si="60"/>
        <v>是</v>
      </c>
      <c r="G1239" s="295" t="str">
        <f t="shared" si="61"/>
        <v>项</v>
      </c>
      <c r="H1239" s="296"/>
    </row>
    <row r="1240" s="160" customFormat="1" ht="36" hidden="1" customHeight="1" spans="1:8">
      <c r="A1240" s="321">
        <v>2240105</v>
      </c>
      <c r="B1240" s="481" t="s">
        <v>1014</v>
      </c>
      <c r="C1240" s="345">
        <f>VLOOKUP(A1240,'[3]02'!A:E,5,0)</f>
        <v>0</v>
      </c>
      <c r="D1240" s="345"/>
      <c r="E1240" s="480">
        <f t="shared" si="59"/>
        <v>0</v>
      </c>
      <c r="F1240" s="476" t="str">
        <f t="shared" si="60"/>
        <v>否</v>
      </c>
      <c r="G1240" s="295" t="str">
        <f t="shared" si="61"/>
        <v>项</v>
      </c>
      <c r="H1240" s="296"/>
    </row>
    <row r="1241" s="162" customFormat="1" ht="36" customHeight="1" spans="1:8">
      <c r="A1241" s="321">
        <v>2240106</v>
      </c>
      <c r="B1241" s="481" t="s">
        <v>1015</v>
      </c>
      <c r="C1241" s="345">
        <f>VLOOKUP(A1241,'[3]02'!A:E,5,0)</f>
        <v>2</v>
      </c>
      <c r="D1241" s="345">
        <f>VLOOKUP(A1241,[4]Sheet1!$A:$D,4,0)</f>
        <v>4</v>
      </c>
      <c r="E1241" s="480">
        <f t="shared" si="59"/>
        <v>1</v>
      </c>
      <c r="F1241" s="476" t="str">
        <f t="shared" si="60"/>
        <v>是</v>
      </c>
      <c r="G1241" s="295" t="str">
        <f t="shared" si="61"/>
        <v>项</v>
      </c>
      <c r="H1241" s="296"/>
    </row>
    <row r="1242" s="162" customFormat="1" ht="36" customHeight="1" spans="1:8">
      <c r="A1242" s="321">
        <v>2240108</v>
      </c>
      <c r="B1242" s="481" t="s">
        <v>1016</v>
      </c>
      <c r="C1242" s="345">
        <f>VLOOKUP(A1242,'[3]02'!A:E,5,0)</f>
        <v>3</v>
      </c>
      <c r="D1242" s="345">
        <f>VLOOKUP(A1242,[4]Sheet1!$A:$D,4,0)</f>
        <v>50</v>
      </c>
      <c r="E1242" s="480">
        <f t="shared" si="59"/>
        <v>15.667</v>
      </c>
      <c r="F1242" s="476" t="str">
        <f t="shared" si="60"/>
        <v>是</v>
      </c>
      <c r="G1242" s="295" t="str">
        <f t="shared" si="61"/>
        <v>项</v>
      </c>
      <c r="H1242" s="296"/>
    </row>
    <row r="1243" s="162" customFormat="1" ht="36" customHeight="1" spans="1:8">
      <c r="A1243" s="321">
        <v>2240109</v>
      </c>
      <c r="B1243" s="481" t="s">
        <v>1017</v>
      </c>
      <c r="C1243" s="345">
        <f>VLOOKUP(A1243,'[3]02'!A:E,5,0)</f>
        <v>0</v>
      </c>
      <c r="D1243" s="345">
        <f>VLOOKUP(A1243,[4]Sheet1!$A:$D,4,0)</f>
        <v>50</v>
      </c>
      <c r="E1243" s="480">
        <f t="shared" si="59"/>
        <v>0</v>
      </c>
      <c r="F1243" s="476" t="str">
        <f t="shared" si="60"/>
        <v>是</v>
      </c>
      <c r="G1243" s="295" t="str">
        <f t="shared" si="61"/>
        <v>项</v>
      </c>
      <c r="H1243" s="296"/>
    </row>
    <row r="1244" s="162" customFormat="1" ht="36" customHeight="1" spans="1:8">
      <c r="A1244" s="321">
        <v>2240150</v>
      </c>
      <c r="B1244" s="481" t="s">
        <v>126</v>
      </c>
      <c r="C1244" s="345">
        <f>VLOOKUP(A1244,'[3]02'!A:E,5,0)</f>
        <v>0</v>
      </c>
      <c r="D1244" s="345">
        <f>VLOOKUP(A1244,[4]Sheet1!$A:$D,4,0)</f>
        <v>1028</v>
      </c>
      <c r="E1244" s="480">
        <f t="shared" si="59"/>
        <v>0</v>
      </c>
      <c r="F1244" s="476" t="str">
        <f t="shared" si="60"/>
        <v>是</v>
      </c>
      <c r="G1244" s="295" t="str">
        <f t="shared" si="61"/>
        <v>项</v>
      </c>
      <c r="H1244" s="296"/>
    </row>
    <row r="1245" s="162" customFormat="1" ht="36" customHeight="1" spans="1:8">
      <c r="A1245" s="321">
        <v>2240199</v>
      </c>
      <c r="B1245" s="481" t="s">
        <v>1018</v>
      </c>
      <c r="C1245" s="345">
        <f>VLOOKUP(A1245,'[3]02'!A:E,5,0)</f>
        <v>0</v>
      </c>
      <c r="D1245" s="345">
        <f>VLOOKUP(A1245,[4]Sheet1!$A:$D,4,0)</f>
        <v>14</v>
      </c>
      <c r="E1245" s="480">
        <f t="shared" si="59"/>
        <v>0</v>
      </c>
      <c r="F1245" s="476" t="str">
        <f t="shared" si="60"/>
        <v>是</v>
      </c>
      <c r="G1245" s="295" t="str">
        <f t="shared" si="61"/>
        <v>项</v>
      </c>
      <c r="H1245" s="296"/>
    </row>
    <row r="1246" s="295" customFormat="1" ht="36" customHeight="1" spans="1:8">
      <c r="A1246" s="321">
        <v>22402</v>
      </c>
      <c r="B1246" s="478" t="s">
        <v>1019</v>
      </c>
      <c r="C1246" s="479">
        <f>SUM(C1247:C1252)</f>
        <v>1078</v>
      </c>
      <c r="D1246" s="479">
        <f>SUM(D1247:D1252)</f>
        <v>1154</v>
      </c>
      <c r="E1246" s="480">
        <f t="shared" si="59"/>
        <v>0.071</v>
      </c>
      <c r="F1246" s="476" t="str">
        <f t="shared" si="60"/>
        <v>是</v>
      </c>
      <c r="G1246" s="295" t="str">
        <f t="shared" si="61"/>
        <v>款</v>
      </c>
      <c r="H1246" s="296"/>
    </row>
    <row r="1247" s="162" customFormat="1" ht="36" customHeight="1" spans="1:8">
      <c r="A1247" s="321">
        <v>2240201</v>
      </c>
      <c r="B1247" s="481" t="s">
        <v>117</v>
      </c>
      <c r="C1247" s="345">
        <f>VLOOKUP(A1247,'[3]02'!A:E,5,0)</f>
        <v>987</v>
      </c>
      <c r="D1247" s="345">
        <f>VLOOKUP(A1247,[4]Sheet1!$A:$D,4,0)</f>
        <v>920</v>
      </c>
      <c r="E1247" s="480">
        <f t="shared" si="59"/>
        <v>-0.068</v>
      </c>
      <c r="F1247" s="476" t="str">
        <f t="shared" si="60"/>
        <v>是</v>
      </c>
      <c r="G1247" s="295" t="str">
        <f t="shared" si="61"/>
        <v>项</v>
      </c>
      <c r="H1247" s="296"/>
    </row>
    <row r="1248" s="160" customFormat="1" ht="36" hidden="1" customHeight="1" spans="1:8">
      <c r="A1248" s="321">
        <v>2240202</v>
      </c>
      <c r="B1248" s="481" t="s">
        <v>118</v>
      </c>
      <c r="C1248" s="345">
        <f>VLOOKUP(A1248,'[3]02'!A:E,5,0)</f>
        <v>0</v>
      </c>
      <c r="D1248" s="345"/>
      <c r="E1248" s="480">
        <f t="shared" si="59"/>
        <v>0</v>
      </c>
      <c r="F1248" s="476" t="str">
        <f t="shared" si="60"/>
        <v>否</v>
      </c>
      <c r="G1248" s="295" t="str">
        <f t="shared" si="61"/>
        <v>项</v>
      </c>
      <c r="H1248" s="296"/>
    </row>
    <row r="1249" s="160" customFormat="1" ht="36" hidden="1" customHeight="1" spans="1:8">
      <c r="A1249" s="321">
        <v>2240203</v>
      </c>
      <c r="B1249" s="481" t="s">
        <v>119</v>
      </c>
      <c r="C1249" s="345">
        <f>VLOOKUP(A1249,'[3]02'!A:E,5,0)</f>
        <v>0</v>
      </c>
      <c r="D1249" s="345"/>
      <c r="E1249" s="480">
        <f t="shared" si="59"/>
        <v>0</v>
      </c>
      <c r="F1249" s="476" t="str">
        <f t="shared" si="60"/>
        <v>否</v>
      </c>
      <c r="G1249" s="295" t="str">
        <f t="shared" si="61"/>
        <v>项</v>
      </c>
      <c r="H1249" s="296"/>
    </row>
    <row r="1250" s="162" customFormat="1" ht="36" customHeight="1" spans="1:8">
      <c r="A1250" s="321">
        <v>2240204</v>
      </c>
      <c r="B1250" s="481" t="s">
        <v>1020</v>
      </c>
      <c r="C1250" s="345">
        <f>VLOOKUP(A1250,'[3]02'!A:E,5,0)</f>
        <v>91</v>
      </c>
      <c r="D1250" s="345">
        <f>VLOOKUP(A1250,[4]Sheet1!$A:$D,4,0)</f>
        <v>234</v>
      </c>
      <c r="E1250" s="480">
        <f t="shared" si="59"/>
        <v>1.571</v>
      </c>
      <c r="F1250" s="476" t="str">
        <f t="shared" si="60"/>
        <v>是</v>
      </c>
      <c r="G1250" s="295" t="str">
        <f t="shared" si="61"/>
        <v>项</v>
      </c>
      <c r="H1250" s="296"/>
    </row>
    <row r="1251" s="160" customFormat="1" ht="36" hidden="1" customHeight="1" spans="1:8">
      <c r="A1251" s="477">
        <v>2240250</v>
      </c>
      <c r="B1251" s="481" t="s">
        <v>126</v>
      </c>
      <c r="C1251" s="345">
        <f>VLOOKUP(A1251,'[3]02'!A:E,5,0)</f>
        <v>0</v>
      </c>
      <c r="D1251" s="345"/>
      <c r="E1251" s="480">
        <f t="shared" si="59"/>
        <v>0</v>
      </c>
      <c r="F1251" s="476" t="str">
        <f t="shared" si="60"/>
        <v>否</v>
      </c>
      <c r="G1251" s="295" t="str">
        <f t="shared" si="61"/>
        <v>项</v>
      </c>
      <c r="H1251" s="296"/>
    </row>
    <row r="1252" s="160" customFormat="1" ht="36" hidden="1" customHeight="1" spans="1:8">
      <c r="A1252" s="321">
        <v>2240299</v>
      </c>
      <c r="B1252" s="481" t="s">
        <v>1021</v>
      </c>
      <c r="C1252" s="345">
        <f>VLOOKUP(A1252,'[3]02'!A:E,5,0)</f>
        <v>0</v>
      </c>
      <c r="D1252" s="345"/>
      <c r="E1252" s="480">
        <f t="shared" si="59"/>
        <v>0</v>
      </c>
      <c r="F1252" s="476" t="str">
        <f t="shared" si="60"/>
        <v>否</v>
      </c>
      <c r="G1252" s="295" t="str">
        <f t="shared" si="61"/>
        <v>项</v>
      </c>
      <c r="H1252" s="296"/>
    </row>
    <row r="1253" s="296" customFormat="1" ht="36" hidden="1" customHeight="1" spans="1:7">
      <c r="A1253" s="321">
        <v>22404</v>
      </c>
      <c r="B1253" s="478" t="s">
        <v>1022</v>
      </c>
      <c r="C1253" s="479">
        <f>SUM(C1254:C1260)</f>
        <v>0</v>
      </c>
      <c r="D1253" s="479">
        <f>SUM(D1254:D1260)</f>
        <v>0</v>
      </c>
      <c r="E1253" s="480">
        <f t="shared" si="59"/>
        <v>0</v>
      </c>
      <c r="F1253" s="476" t="str">
        <f t="shared" si="60"/>
        <v>否</v>
      </c>
      <c r="G1253" s="295" t="str">
        <f t="shared" si="61"/>
        <v>款</v>
      </c>
    </row>
    <row r="1254" s="160" customFormat="1" ht="36" hidden="1" customHeight="1" spans="1:8">
      <c r="A1254" s="321">
        <v>2240401</v>
      </c>
      <c r="B1254" s="481" t="s">
        <v>117</v>
      </c>
      <c r="C1254" s="345">
        <f>VLOOKUP(A1254,'[3]02'!A:E,5,0)</f>
        <v>0</v>
      </c>
      <c r="D1254" s="345"/>
      <c r="E1254" s="480">
        <f t="shared" si="59"/>
        <v>0</v>
      </c>
      <c r="F1254" s="476" t="str">
        <f t="shared" si="60"/>
        <v>否</v>
      </c>
      <c r="G1254" s="295" t="str">
        <f t="shared" si="61"/>
        <v>项</v>
      </c>
      <c r="H1254" s="296"/>
    </row>
    <row r="1255" s="160" customFormat="1" ht="36" hidden="1" customHeight="1" spans="1:8">
      <c r="A1255" s="321">
        <v>2240402</v>
      </c>
      <c r="B1255" s="481" t="s">
        <v>118</v>
      </c>
      <c r="C1255" s="345">
        <f>VLOOKUP(A1255,'[3]02'!A:E,5,0)</f>
        <v>0</v>
      </c>
      <c r="D1255" s="345"/>
      <c r="E1255" s="480">
        <f t="shared" si="59"/>
        <v>0</v>
      </c>
      <c r="F1255" s="476" t="str">
        <f t="shared" si="60"/>
        <v>否</v>
      </c>
      <c r="G1255" s="295" t="str">
        <f t="shared" si="61"/>
        <v>项</v>
      </c>
      <c r="H1255" s="296"/>
    </row>
    <row r="1256" s="160" customFormat="1" ht="36" hidden="1" customHeight="1" spans="1:8">
      <c r="A1256" s="321">
        <v>2240403</v>
      </c>
      <c r="B1256" s="481" t="s">
        <v>119</v>
      </c>
      <c r="C1256" s="345">
        <f>VLOOKUP(A1256,'[3]02'!A:E,5,0)</f>
        <v>0</v>
      </c>
      <c r="D1256" s="345"/>
      <c r="E1256" s="480">
        <f t="shared" si="59"/>
        <v>0</v>
      </c>
      <c r="F1256" s="476" t="str">
        <f t="shared" si="60"/>
        <v>否</v>
      </c>
      <c r="G1256" s="295" t="str">
        <f t="shared" si="61"/>
        <v>项</v>
      </c>
      <c r="H1256" s="296"/>
    </row>
    <row r="1257" s="160" customFormat="1" ht="36" hidden="1" customHeight="1" spans="1:8">
      <c r="A1257" s="321">
        <v>2240404</v>
      </c>
      <c r="B1257" s="481" t="s">
        <v>1023</v>
      </c>
      <c r="C1257" s="345">
        <f>VLOOKUP(A1257,'[3]02'!A:E,5,0)</f>
        <v>0</v>
      </c>
      <c r="D1257" s="345"/>
      <c r="E1257" s="480">
        <f t="shared" si="59"/>
        <v>0</v>
      </c>
      <c r="F1257" s="476" t="str">
        <f t="shared" si="60"/>
        <v>否</v>
      </c>
      <c r="G1257" s="295" t="str">
        <f t="shared" si="61"/>
        <v>项</v>
      </c>
      <c r="H1257" s="296"/>
    </row>
    <row r="1258" s="160" customFormat="1" ht="36" hidden="1" customHeight="1" spans="1:8">
      <c r="A1258" s="321">
        <v>2240405</v>
      </c>
      <c r="B1258" s="481" t="s">
        <v>1024</v>
      </c>
      <c r="C1258" s="345">
        <f>VLOOKUP(A1258,'[3]02'!A:E,5,0)</f>
        <v>0</v>
      </c>
      <c r="D1258" s="345"/>
      <c r="E1258" s="480">
        <f t="shared" si="59"/>
        <v>0</v>
      </c>
      <c r="F1258" s="476" t="str">
        <f t="shared" si="60"/>
        <v>否</v>
      </c>
      <c r="G1258" s="295" t="str">
        <f t="shared" si="61"/>
        <v>项</v>
      </c>
      <c r="H1258" s="296"/>
    </row>
    <row r="1259" s="160" customFormat="1" ht="36" hidden="1" customHeight="1" spans="1:8">
      <c r="A1259" s="321">
        <v>2240450</v>
      </c>
      <c r="B1259" s="481" t="s">
        <v>126</v>
      </c>
      <c r="C1259" s="345">
        <f>VLOOKUP(A1259,'[3]02'!A:E,5,0)</f>
        <v>0</v>
      </c>
      <c r="D1259" s="345"/>
      <c r="E1259" s="480">
        <f t="shared" si="59"/>
        <v>0</v>
      </c>
      <c r="F1259" s="476" t="str">
        <f t="shared" si="60"/>
        <v>否</v>
      </c>
      <c r="G1259" s="295" t="str">
        <f t="shared" si="61"/>
        <v>项</v>
      </c>
      <c r="H1259" s="296"/>
    </row>
    <row r="1260" s="160" customFormat="1" ht="36" hidden="1" customHeight="1" spans="1:8">
      <c r="A1260" s="321">
        <v>2240499</v>
      </c>
      <c r="B1260" s="481" t="s">
        <v>1025</v>
      </c>
      <c r="C1260" s="345">
        <f>VLOOKUP(A1260,'[3]02'!A:E,5,0)</f>
        <v>0</v>
      </c>
      <c r="D1260" s="345"/>
      <c r="E1260" s="480">
        <f t="shared" si="59"/>
        <v>0</v>
      </c>
      <c r="F1260" s="476" t="str">
        <f t="shared" si="60"/>
        <v>否</v>
      </c>
      <c r="G1260" s="295" t="str">
        <f t="shared" si="61"/>
        <v>项</v>
      </c>
      <c r="H1260" s="296"/>
    </row>
    <row r="1261" s="295" customFormat="1" ht="36" customHeight="1" spans="1:8">
      <c r="A1261" s="321">
        <v>22405</v>
      </c>
      <c r="B1261" s="478" t="s">
        <v>1026</v>
      </c>
      <c r="C1261" s="479">
        <f>SUM(C1262:C1273)</f>
        <v>94</v>
      </c>
      <c r="D1261" s="479">
        <f>SUM(D1262:D1273)</f>
        <v>102</v>
      </c>
      <c r="E1261" s="480">
        <f t="shared" si="59"/>
        <v>0.085</v>
      </c>
      <c r="F1261" s="476" t="str">
        <f t="shared" si="60"/>
        <v>是</v>
      </c>
      <c r="G1261" s="295" t="str">
        <f t="shared" si="61"/>
        <v>款</v>
      </c>
      <c r="H1261" s="296"/>
    </row>
    <row r="1262" s="160" customFormat="1" ht="36" hidden="1" customHeight="1" spans="1:8">
      <c r="A1262" s="321">
        <v>2240501</v>
      </c>
      <c r="B1262" s="481" t="s">
        <v>117</v>
      </c>
      <c r="C1262" s="345">
        <f>VLOOKUP(A1262,'[3]02'!A:E,5,0)</f>
        <v>0</v>
      </c>
      <c r="D1262" s="345"/>
      <c r="E1262" s="480">
        <f t="shared" si="59"/>
        <v>0</v>
      </c>
      <c r="F1262" s="476" t="str">
        <f t="shared" si="60"/>
        <v>否</v>
      </c>
      <c r="G1262" s="295" t="str">
        <f t="shared" si="61"/>
        <v>项</v>
      </c>
      <c r="H1262" s="296"/>
    </row>
    <row r="1263" s="162" customFormat="1" ht="36" customHeight="1" spans="1:8">
      <c r="A1263" s="321">
        <v>2240502</v>
      </c>
      <c r="B1263" s="481" t="s">
        <v>118</v>
      </c>
      <c r="C1263" s="345">
        <f>VLOOKUP(A1263,'[3]02'!A:E,5,0)</f>
        <v>0</v>
      </c>
      <c r="D1263" s="345">
        <f>VLOOKUP(A1263,[4]Sheet1!$A:$D,4,0)</f>
        <v>3</v>
      </c>
      <c r="E1263" s="480">
        <f t="shared" si="59"/>
        <v>0</v>
      </c>
      <c r="F1263" s="476" t="str">
        <f t="shared" si="60"/>
        <v>是</v>
      </c>
      <c r="G1263" s="295" t="str">
        <f t="shared" si="61"/>
        <v>项</v>
      </c>
      <c r="H1263" s="296"/>
    </row>
    <row r="1264" s="160" customFormat="1" ht="36" hidden="1" customHeight="1" spans="1:8">
      <c r="A1264" s="321">
        <v>2240503</v>
      </c>
      <c r="B1264" s="481" t="s">
        <v>119</v>
      </c>
      <c r="C1264" s="345">
        <f>VLOOKUP(A1264,'[3]02'!A:E,5,0)</f>
        <v>0</v>
      </c>
      <c r="D1264" s="345"/>
      <c r="E1264" s="480">
        <f t="shared" si="59"/>
        <v>0</v>
      </c>
      <c r="F1264" s="476" t="str">
        <f t="shared" si="60"/>
        <v>否</v>
      </c>
      <c r="G1264" s="295" t="str">
        <f t="shared" si="61"/>
        <v>项</v>
      </c>
      <c r="H1264" s="296"/>
    </row>
    <row r="1265" s="162" customFormat="1" ht="36" customHeight="1" spans="1:8">
      <c r="A1265" s="321">
        <v>2240504</v>
      </c>
      <c r="B1265" s="481" t="s">
        <v>1027</v>
      </c>
      <c r="C1265" s="345">
        <f>VLOOKUP(A1265,'[3]02'!A:E,5,0)</f>
        <v>2</v>
      </c>
      <c r="D1265" s="345">
        <f>VLOOKUP(A1265,[4]Sheet1!$A:$D,4,0)</f>
        <v>3</v>
      </c>
      <c r="E1265" s="480">
        <f t="shared" si="59"/>
        <v>0.5</v>
      </c>
      <c r="F1265" s="476" t="str">
        <f t="shared" si="60"/>
        <v>是</v>
      </c>
      <c r="G1265" s="295" t="str">
        <f t="shared" si="61"/>
        <v>项</v>
      </c>
      <c r="H1265" s="296"/>
    </row>
    <row r="1266" s="162" customFormat="1" ht="36" customHeight="1" spans="1:8">
      <c r="A1266" s="321">
        <v>2240505</v>
      </c>
      <c r="B1266" s="481" t="s">
        <v>1028</v>
      </c>
      <c r="C1266" s="345">
        <f>VLOOKUP(A1266,'[3]02'!A:E,5,0)</f>
        <v>2</v>
      </c>
      <c r="D1266" s="345"/>
      <c r="E1266" s="480">
        <f t="shared" si="59"/>
        <v>-1</v>
      </c>
      <c r="F1266" s="476" t="str">
        <f t="shared" si="60"/>
        <v>是</v>
      </c>
      <c r="G1266" s="295" t="str">
        <f t="shared" si="61"/>
        <v>项</v>
      </c>
      <c r="H1266" s="296"/>
    </row>
    <row r="1267" s="160" customFormat="1" ht="36" hidden="1" customHeight="1" spans="1:8">
      <c r="A1267" s="321">
        <v>2240506</v>
      </c>
      <c r="B1267" s="481" t="s">
        <v>1029</v>
      </c>
      <c r="C1267" s="345">
        <f>VLOOKUP(A1267,'[3]02'!A:E,5,0)</f>
        <v>0</v>
      </c>
      <c r="D1267" s="345"/>
      <c r="E1267" s="480">
        <f t="shared" si="59"/>
        <v>0</v>
      </c>
      <c r="F1267" s="476" t="str">
        <f t="shared" si="60"/>
        <v>否</v>
      </c>
      <c r="G1267" s="295" t="str">
        <f t="shared" si="61"/>
        <v>项</v>
      </c>
      <c r="H1267" s="296"/>
    </row>
    <row r="1268" s="162" customFormat="1" ht="36" customHeight="1" spans="1:8">
      <c r="A1268" s="321">
        <v>2240507</v>
      </c>
      <c r="B1268" s="481" t="s">
        <v>1030</v>
      </c>
      <c r="C1268" s="345">
        <f>VLOOKUP(A1268,'[3]02'!A:E,5,0)</f>
        <v>2</v>
      </c>
      <c r="D1268" s="345">
        <f>VLOOKUP(A1268,[4]Sheet1!$A:$D,4,0)</f>
        <v>4</v>
      </c>
      <c r="E1268" s="480">
        <f t="shared" si="59"/>
        <v>1</v>
      </c>
      <c r="F1268" s="476" t="str">
        <f t="shared" si="60"/>
        <v>是</v>
      </c>
      <c r="G1268" s="295" t="str">
        <f t="shared" si="61"/>
        <v>项</v>
      </c>
      <c r="H1268" s="296"/>
    </row>
    <row r="1269" s="160" customFormat="1" ht="36" hidden="1" customHeight="1" spans="1:8">
      <c r="A1269" s="321">
        <v>2240508</v>
      </c>
      <c r="B1269" s="481" t="s">
        <v>1031</v>
      </c>
      <c r="C1269" s="345">
        <f>VLOOKUP(A1269,'[3]02'!A:E,5,0)</f>
        <v>0</v>
      </c>
      <c r="D1269" s="345"/>
      <c r="E1269" s="480">
        <f t="shared" si="59"/>
        <v>0</v>
      </c>
      <c r="F1269" s="476" t="str">
        <f t="shared" si="60"/>
        <v>否</v>
      </c>
      <c r="G1269" s="295" t="str">
        <f t="shared" si="61"/>
        <v>项</v>
      </c>
      <c r="H1269" s="296"/>
    </row>
    <row r="1270" s="160" customFormat="1" ht="36" hidden="1" customHeight="1" spans="1:8">
      <c r="A1270" s="321">
        <v>2240509</v>
      </c>
      <c r="B1270" s="481" t="s">
        <v>1032</v>
      </c>
      <c r="C1270" s="345">
        <f>VLOOKUP(A1270,'[3]02'!A:E,5,0)</f>
        <v>0</v>
      </c>
      <c r="D1270" s="345"/>
      <c r="E1270" s="480">
        <f t="shared" si="59"/>
        <v>0</v>
      </c>
      <c r="F1270" s="476" t="str">
        <f t="shared" si="60"/>
        <v>否</v>
      </c>
      <c r="G1270" s="295" t="str">
        <f t="shared" si="61"/>
        <v>项</v>
      </c>
      <c r="H1270" s="296"/>
    </row>
    <row r="1271" s="160" customFormat="1" ht="36" hidden="1" customHeight="1" spans="1:8">
      <c r="A1271" s="321">
        <v>2240510</v>
      </c>
      <c r="B1271" s="481" t="s">
        <v>1033</v>
      </c>
      <c r="C1271" s="345">
        <f>VLOOKUP(A1271,'[3]02'!A:E,5,0)</f>
        <v>0</v>
      </c>
      <c r="D1271" s="345"/>
      <c r="E1271" s="480">
        <f t="shared" si="59"/>
        <v>0</v>
      </c>
      <c r="F1271" s="476" t="str">
        <f t="shared" si="60"/>
        <v>否</v>
      </c>
      <c r="G1271" s="295" t="str">
        <f t="shared" si="61"/>
        <v>项</v>
      </c>
      <c r="H1271" s="296"/>
    </row>
    <row r="1272" s="162" customFormat="1" ht="36" customHeight="1" spans="1:8">
      <c r="A1272" s="321">
        <v>2240550</v>
      </c>
      <c r="B1272" s="481" t="s">
        <v>1034</v>
      </c>
      <c r="C1272" s="345">
        <f>VLOOKUP(A1272,'[3]02'!A:E,5,0)</f>
        <v>80</v>
      </c>
      <c r="D1272" s="345">
        <f>VLOOKUP(A1272,[4]Sheet1!$A:$D,4,0)</f>
        <v>80</v>
      </c>
      <c r="E1272" s="480">
        <f t="shared" si="59"/>
        <v>0</v>
      </c>
      <c r="F1272" s="476" t="str">
        <f t="shared" si="60"/>
        <v>是</v>
      </c>
      <c r="G1272" s="295" t="str">
        <f t="shared" si="61"/>
        <v>项</v>
      </c>
      <c r="H1272" s="296"/>
    </row>
    <row r="1273" s="162" customFormat="1" ht="36" customHeight="1" spans="1:8">
      <c r="A1273" s="321">
        <v>2240599</v>
      </c>
      <c r="B1273" s="481" t="s">
        <v>1035</v>
      </c>
      <c r="C1273" s="345">
        <f>VLOOKUP(A1273,'[3]02'!A:E,5,0)</f>
        <v>8</v>
      </c>
      <c r="D1273" s="345">
        <f>VLOOKUP(A1273,[4]Sheet1!$A:$D,4,0)</f>
        <v>12</v>
      </c>
      <c r="E1273" s="480">
        <f t="shared" si="59"/>
        <v>0.5</v>
      </c>
      <c r="F1273" s="476" t="str">
        <f t="shared" si="60"/>
        <v>是</v>
      </c>
      <c r="G1273" s="295" t="str">
        <f t="shared" si="61"/>
        <v>项</v>
      </c>
      <c r="H1273" s="296"/>
    </row>
    <row r="1274" s="295" customFormat="1" ht="36" customHeight="1" spans="1:8">
      <c r="A1274" s="321">
        <v>22406</v>
      </c>
      <c r="B1274" s="478" t="s">
        <v>1036</v>
      </c>
      <c r="C1274" s="479">
        <f>SUM(C1275:C1277)</f>
        <v>-2053</v>
      </c>
      <c r="D1274" s="479">
        <f>SUM(D1275:D1277)</f>
        <v>177</v>
      </c>
      <c r="E1274" s="480" t="str">
        <f t="shared" si="59"/>
        <v/>
      </c>
      <c r="F1274" s="476" t="str">
        <f t="shared" si="60"/>
        <v>是</v>
      </c>
      <c r="G1274" s="295" t="str">
        <f t="shared" si="61"/>
        <v>款</v>
      </c>
      <c r="H1274" s="296"/>
    </row>
    <row r="1275" s="162" customFormat="1" ht="36" customHeight="1" spans="1:8">
      <c r="A1275" s="321">
        <v>2240601</v>
      </c>
      <c r="B1275" s="481" t="s">
        <v>1037</v>
      </c>
      <c r="C1275" s="345">
        <f>VLOOKUP(A1275,'[3]02'!A:E,5,0)</f>
        <v>-2053</v>
      </c>
      <c r="D1275" s="345">
        <f>VLOOKUP(A1275,[4]Sheet1!$A:$D,4,0)</f>
        <v>177</v>
      </c>
      <c r="E1275" s="480" t="str">
        <f t="shared" si="59"/>
        <v/>
      </c>
      <c r="F1275" s="476" t="str">
        <f t="shared" si="60"/>
        <v>是</v>
      </c>
      <c r="G1275" s="295" t="str">
        <f t="shared" si="61"/>
        <v>项</v>
      </c>
      <c r="H1275" s="296"/>
    </row>
    <row r="1276" s="160" customFormat="1" ht="36" hidden="1" customHeight="1" spans="1:8">
      <c r="A1276" s="321">
        <v>2240602</v>
      </c>
      <c r="B1276" s="481" t="s">
        <v>1038</v>
      </c>
      <c r="C1276" s="345">
        <f>VLOOKUP(A1276,'[3]02'!A:E,5,0)</f>
        <v>0</v>
      </c>
      <c r="D1276" s="345"/>
      <c r="E1276" s="480">
        <f t="shared" si="59"/>
        <v>0</v>
      </c>
      <c r="F1276" s="476" t="str">
        <f t="shared" si="60"/>
        <v>否</v>
      </c>
      <c r="G1276" s="295" t="str">
        <f t="shared" si="61"/>
        <v>项</v>
      </c>
      <c r="H1276" s="296"/>
    </row>
    <row r="1277" s="160" customFormat="1" ht="36" hidden="1" customHeight="1" spans="1:8">
      <c r="A1277" s="321">
        <v>2240699</v>
      </c>
      <c r="B1277" s="481" t="s">
        <v>1039</v>
      </c>
      <c r="C1277" s="345">
        <f>VLOOKUP(A1277,'[3]02'!A:E,5,0)</f>
        <v>0</v>
      </c>
      <c r="D1277" s="345"/>
      <c r="E1277" s="480">
        <f t="shared" si="59"/>
        <v>0</v>
      </c>
      <c r="F1277" s="476" t="str">
        <f t="shared" si="60"/>
        <v>否</v>
      </c>
      <c r="G1277" s="295" t="str">
        <f t="shared" si="61"/>
        <v>项</v>
      </c>
      <c r="H1277" s="296"/>
    </row>
    <row r="1278" s="295" customFormat="1" ht="36" customHeight="1" spans="1:8">
      <c r="A1278" s="321">
        <v>22407</v>
      </c>
      <c r="B1278" s="478" t="s">
        <v>1040</v>
      </c>
      <c r="C1278" s="479">
        <f>SUM(C1279:C1281)</f>
        <v>397</v>
      </c>
      <c r="D1278" s="479">
        <f>SUM(D1279:D1281)</f>
        <v>260</v>
      </c>
      <c r="E1278" s="480">
        <f t="shared" si="59"/>
        <v>-0.345</v>
      </c>
      <c r="F1278" s="476" t="str">
        <f t="shared" si="60"/>
        <v>是</v>
      </c>
      <c r="G1278" s="295" t="str">
        <f t="shared" si="61"/>
        <v>款</v>
      </c>
      <c r="H1278" s="296"/>
    </row>
    <row r="1279" s="162" customFormat="1" ht="36" customHeight="1" spans="1:8">
      <c r="A1279" s="321">
        <v>2240703</v>
      </c>
      <c r="B1279" s="481" t="s">
        <v>1041</v>
      </c>
      <c r="C1279" s="345">
        <f>VLOOKUP(A1279,'[3]02'!A:E,5,0)</f>
        <v>397</v>
      </c>
      <c r="D1279" s="345">
        <f>VLOOKUP(A1279,[4]Sheet1!$A:$D,4,0)</f>
        <v>260</v>
      </c>
      <c r="E1279" s="480">
        <f t="shared" si="59"/>
        <v>-0.345</v>
      </c>
      <c r="F1279" s="476" t="str">
        <f t="shared" si="60"/>
        <v>是</v>
      </c>
      <c r="G1279" s="295" t="str">
        <f t="shared" si="61"/>
        <v>项</v>
      </c>
      <c r="H1279" s="296"/>
    </row>
    <row r="1280" s="160" customFormat="1" ht="36" hidden="1" customHeight="1" spans="1:8">
      <c r="A1280" s="321">
        <v>2240704</v>
      </c>
      <c r="B1280" s="481" t="s">
        <v>1042</v>
      </c>
      <c r="C1280" s="345">
        <f>VLOOKUP(A1280,'[3]02'!A:E,5,0)</f>
        <v>0</v>
      </c>
      <c r="D1280" s="345"/>
      <c r="E1280" s="480">
        <f t="shared" si="59"/>
        <v>0</v>
      </c>
      <c r="F1280" s="476" t="str">
        <f t="shared" si="60"/>
        <v>否</v>
      </c>
      <c r="G1280" s="295" t="str">
        <f t="shared" si="61"/>
        <v>项</v>
      </c>
      <c r="H1280" s="296"/>
    </row>
    <row r="1281" s="160" customFormat="1" ht="36" hidden="1" customHeight="1" spans="1:8">
      <c r="A1281" s="321">
        <v>2240799</v>
      </c>
      <c r="B1281" s="481" t="s">
        <v>1043</v>
      </c>
      <c r="C1281" s="345">
        <f>VLOOKUP(A1281,'[3]02'!A:E,5,0)</f>
        <v>0</v>
      </c>
      <c r="D1281" s="345"/>
      <c r="E1281" s="480">
        <f t="shared" si="59"/>
        <v>0</v>
      </c>
      <c r="F1281" s="476" t="str">
        <f t="shared" si="60"/>
        <v>否</v>
      </c>
      <c r="G1281" s="295" t="str">
        <f t="shared" si="61"/>
        <v>项</v>
      </c>
      <c r="H1281" s="296"/>
    </row>
    <row r="1282" s="295" customFormat="1" ht="36" customHeight="1" spans="1:8">
      <c r="A1282" s="321">
        <v>22499</v>
      </c>
      <c r="B1282" s="478" t="s">
        <v>1044</v>
      </c>
      <c r="C1282" s="479">
        <f>C1283</f>
        <v>-44</v>
      </c>
      <c r="D1282" s="479">
        <f>D1283</f>
        <v>2</v>
      </c>
      <c r="E1282" s="480" t="str">
        <f t="shared" si="59"/>
        <v/>
      </c>
      <c r="F1282" s="476" t="str">
        <f t="shared" si="60"/>
        <v>是</v>
      </c>
      <c r="G1282" s="295" t="str">
        <f t="shared" si="61"/>
        <v>款</v>
      </c>
      <c r="H1282" s="296"/>
    </row>
    <row r="1283" s="162" customFormat="1" ht="36" customHeight="1" spans="1:8">
      <c r="A1283" s="488">
        <v>2249999</v>
      </c>
      <c r="B1283" s="481" t="s">
        <v>1044</v>
      </c>
      <c r="C1283" s="345">
        <f>VLOOKUP(A1283,'[3]02'!A:E,5,0)</f>
        <v>-44</v>
      </c>
      <c r="D1283" s="345">
        <f>VLOOKUP(A1283,[4]Sheet1!$A:$D,4,0)</f>
        <v>2</v>
      </c>
      <c r="E1283" s="480" t="str">
        <f t="shared" si="59"/>
        <v/>
      </c>
      <c r="F1283" s="476" t="str">
        <f t="shared" si="60"/>
        <v>是</v>
      </c>
      <c r="G1283" s="295" t="str">
        <f t="shared" si="61"/>
        <v>项</v>
      </c>
      <c r="H1283" s="296"/>
    </row>
    <row r="1284" s="295" customFormat="1" ht="36" customHeight="1" spans="1:8">
      <c r="A1284" s="487">
        <v>227</v>
      </c>
      <c r="B1284" s="473" t="s">
        <v>92</v>
      </c>
      <c r="C1284" s="347"/>
      <c r="D1284" s="347">
        <v>2740</v>
      </c>
      <c r="E1284" s="475">
        <f t="shared" ref="E1284:E1298" si="62">IF(C1284&lt;0,"",IFERROR(D1284/C1284-1,0))</f>
        <v>0</v>
      </c>
      <c r="F1284" s="476" t="str">
        <f t="shared" ref="F1284:F1298" si="63">IF(LEN(A1284)=3,"是",IF(B1284&lt;&gt;"",IF(SUM(C1284:D1284)&lt;&gt;0,"是","否"),"是"))</f>
        <v>是</v>
      </c>
      <c r="G1284" s="295" t="str">
        <f t="shared" ref="G1284:G1296" si="64">IF(LEN(A1284)=3,"类",IF(LEN(A1284)=5,"款","项"))</f>
        <v>类</v>
      </c>
      <c r="H1284" s="296"/>
    </row>
    <row r="1285" s="295" customFormat="1" ht="36" customHeight="1" spans="1:8">
      <c r="A1285" s="487">
        <v>232</v>
      </c>
      <c r="B1285" s="473" t="s">
        <v>94</v>
      </c>
      <c r="C1285" s="474">
        <f>C1286</f>
        <v>5551</v>
      </c>
      <c r="D1285" s="474">
        <f>D1286</f>
        <v>5211</v>
      </c>
      <c r="E1285" s="475">
        <f t="shared" si="62"/>
        <v>-0.061</v>
      </c>
      <c r="F1285" s="476" t="str">
        <f t="shared" si="63"/>
        <v>是</v>
      </c>
      <c r="G1285" s="295" t="str">
        <f t="shared" si="64"/>
        <v>类</v>
      </c>
      <c r="H1285" s="296"/>
    </row>
    <row r="1286" s="295" customFormat="1" ht="36" customHeight="1" spans="1:8">
      <c r="A1286" s="321">
        <v>23203</v>
      </c>
      <c r="B1286" s="478" t="s">
        <v>1045</v>
      </c>
      <c r="C1286" s="479">
        <f>SUM(C1287:C1290)</f>
        <v>5551</v>
      </c>
      <c r="D1286" s="479">
        <f>SUM(D1287:D1290)</f>
        <v>5211</v>
      </c>
      <c r="E1286" s="480">
        <f t="shared" si="62"/>
        <v>-0.061</v>
      </c>
      <c r="F1286" s="476" t="str">
        <f t="shared" si="63"/>
        <v>是</v>
      </c>
      <c r="G1286" s="295" t="str">
        <f t="shared" si="64"/>
        <v>款</v>
      </c>
      <c r="H1286" s="296"/>
    </row>
    <row r="1287" s="162" customFormat="1" ht="36" customHeight="1" spans="1:8">
      <c r="A1287" s="321">
        <v>2320301</v>
      </c>
      <c r="B1287" s="481" t="s">
        <v>1046</v>
      </c>
      <c r="C1287" s="345">
        <f>VLOOKUP(A1287,'[3]02'!A:E,5,0)</f>
        <v>5551</v>
      </c>
      <c r="D1287" s="345">
        <f>VLOOKUP(A1287,[4]Sheet1!$A:$D,4,0)</f>
        <v>5211</v>
      </c>
      <c r="E1287" s="480">
        <f t="shared" si="62"/>
        <v>-0.061</v>
      </c>
      <c r="F1287" s="476" t="str">
        <f t="shared" si="63"/>
        <v>是</v>
      </c>
      <c r="G1287" s="295" t="str">
        <f t="shared" si="64"/>
        <v>项</v>
      </c>
      <c r="H1287" s="296"/>
    </row>
    <row r="1288" s="160" customFormat="1" ht="36" hidden="1" customHeight="1" spans="1:8">
      <c r="A1288" s="321">
        <v>2320302</v>
      </c>
      <c r="B1288" s="481" t="s">
        <v>1047</v>
      </c>
      <c r="C1288" s="345">
        <f>VLOOKUP(A1288,'[3]02'!A:E,5,0)</f>
        <v>0</v>
      </c>
      <c r="D1288" s="345"/>
      <c r="E1288" s="480">
        <f t="shared" si="62"/>
        <v>0</v>
      </c>
      <c r="F1288" s="476" t="str">
        <f t="shared" si="63"/>
        <v>否</v>
      </c>
      <c r="G1288" s="295" t="str">
        <f t="shared" si="64"/>
        <v>项</v>
      </c>
      <c r="H1288" s="296"/>
    </row>
    <row r="1289" s="160" customFormat="1" ht="36" hidden="1" customHeight="1" spans="1:8">
      <c r="A1289" s="321">
        <v>2320303</v>
      </c>
      <c r="B1289" s="481" t="s">
        <v>1048</v>
      </c>
      <c r="C1289" s="345">
        <f>VLOOKUP(A1289,'[3]02'!A:E,5,0)</f>
        <v>0</v>
      </c>
      <c r="D1289" s="345"/>
      <c r="E1289" s="480">
        <f t="shared" si="62"/>
        <v>0</v>
      </c>
      <c r="F1289" s="476" t="str">
        <f t="shared" si="63"/>
        <v>否</v>
      </c>
      <c r="G1289" s="295" t="str">
        <f t="shared" si="64"/>
        <v>项</v>
      </c>
      <c r="H1289" s="296"/>
    </row>
    <row r="1290" s="160" customFormat="1" ht="36" hidden="1" customHeight="1" spans="1:8">
      <c r="A1290" s="477">
        <v>2320399</v>
      </c>
      <c r="B1290" s="481" t="s">
        <v>1049</v>
      </c>
      <c r="C1290" s="345">
        <f>VLOOKUP(A1290,'[3]02'!A:E,5,0)</f>
        <v>0</v>
      </c>
      <c r="D1290" s="345"/>
      <c r="E1290" s="480">
        <f t="shared" si="62"/>
        <v>0</v>
      </c>
      <c r="F1290" s="476" t="str">
        <f t="shared" si="63"/>
        <v>否</v>
      </c>
      <c r="G1290" s="295" t="str">
        <f t="shared" si="64"/>
        <v>项</v>
      </c>
      <c r="H1290" s="296"/>
    </row>
    <row r="1291" s="295" customFormat="1" ht="36" customHeight="1" spans="1:8">
      <c r="A1291" s="487">
        <v>233</v>
      </c>
      <c r="B1291" s="473" t="s">
        <v>96</v>
      </c>
      <c r="C1291" s="474">
        <f>C1292</f>
        <v>22</v>
      </c>
      <c r="D1291" s="474">
        <f>D1292</f>
        <v>32</v>
      </c>
      <c r="E1291" s="475">
        <f t="shared" si="62"/>
        <v>0.455</v>
      </c>
      <c r="F1291" s="476" t="str">
        <f t="shared" si="63"/>
        <v>是</v>
      </c>
      <c r="G1291" s="295" t="str">
        <f t="shared" si="64"/>
        <v>类</v>
      </c>
      <c r="H1291" s="296"/>
    </row>
    <row r="1292" s="295" customFormat="1" ht="36" customHeight="1" spans="1:8">
      <c r="A1292" s="321">
        <v>23303</v>
      </c>
      <c r="B1292" s="478" t="s">
        <v>1050</v>
      </c>
      <c r="C1292" s="345">
        <f>C1293</f>
        <v>22</v>
      </c>
      <c r="D1292" s="345">
        <f>D1293</f>
        <v>32</v>
      </c>
      <c r="E1292" s="480">
        <f t="shared" si="62"/>
        <v>0.455</v>
      </c>
      <c r="F1292" s="476" t="str">
        <f t="shared" si="63"/>
        <v>是</v>
      </c>
      <c r="G1292" s="295" t="str">
        <f t="shared" si="64"/>
        <v>款</v>
      </c>
      <c r="H1292" s="296"/>
    </row>
    <row r="1293" s="295" customFormat="1" ht="36" customHeight="1" spans="1:8">
      <c r="A1293" s="477">
        <v>2330301</v>
      </c>
      <c r="B1293" s="481" t="s">
        <v>1050</v>
      </c>
      <c r="C1293" s="345">
        <v>22</v>
      </c>
      <c r="D1293" s="345">
        <f>VLOOKUP(A1293,[4]Sheet1!$A:$D,4,0)</f>
        <v>32</v>
      </c>
      <c r="E1293" s="480">
        <f t="shared" si="62"/>
        <v>0.455</v>
      </c>
      <c r="F1293" s="476" t="str">
        <f t="shared" si="63"/>
        <v>是</v>
      </c>
      <c r="G1293" s="295" t="str">
        <f t="shared" si="64"/>
        <v>项</v>
      </c>
      <c r="H1293" s="296"/>
    </row>
    <row r="1294" s="295" customFormat="1" ht="36" customHeight="1" spans="1:8">
      <c r="A1294" s="487">
        <v>229</v>
      </c>
      <c r="B1294" s="473" t="s">
        <v>98</v>
      </c>
      <c r="C1294" s="474">
        <f>SUM(C1295:C1296)</f>
        <v>284</v>
      </c>
      <c r="D1294" s="474">
        <f>SUM(D1295:D1296)</f>
        <v>5038</v>
      </c>
      <c r="E1294" s="475">
        <f t="shared" si="62"/>
        <v>16.739</v>
      </c>
      <c r="F1294" s="476" t="str">
        <f t="shared" si="63"/>
        <v>是</v>
      </c>
      <c r="G1294" s="295" t="str">
        <f t="shared" si="64"/>
        <v>类</v>
      </c>
      <c r="H1294" s="296"/>
    </row>
    <row r="1295" s="296" customFormat="1" ht="36" hidden="1" customHeight="1" spans="1:7">
      <c r="A1295" s="321">
        <v>22902</v>
      </c>
      <c r="B1295" s="478" t="s">
        <v>1051</v>
      </c>
      <c r="C1295" s="345"/>
      <c r="D1295" s="345"/>
      <c r="E1295" s="480">
        <f t="shared" si="62"/>
        <v>0</v>
      </c>
      <c r="F1295" s="476" t="str">
        <f t="shared" si="63"/>
        <v>否</v>
      </c>
      <c r="G1295" s="295" t="str">
        <f t="shared" si="64"/>
        <v>款</v>
      </c>
    </row>
    <row r="1296" s="295" customFormat="1" ht="36" customHeight="1" spans="1:8">
      <c r="A1296" s="321">
        <v>22999</v>
      </c>
      <c r="B1296" s="478" t="s">
        <v>912</v>
      </c>
      <c r="C1296" s="345">
        <v>284</v>
      </c>
      <c r="D1296" s="345">
        <v>5038</v>
      </c>
      <c r="E1296" s="480">
        <f t="shared" si="62"/>
        <v>16.739</v>
      </c>
      <c r="F1296" s="476" t="str">
        <f t="shared" si="63"/>
        <v>是</v>
      </c>
      <c r="G1296" s="295" t="str">
        <f t="shared" si="64"/>
        <v>款</v>
      </c>
      <c r="H1296" s="296"/>
    </row>
    <row r="1297" s="295" customFormat="1" ht="36" customHeight="1" spans="1:8">
      <c r="A1297" s="472"/>
      <c r="B1297" s="473"/>
      <c r="C1297" s="474"/>
      <c r="D1297" s="474"/>
      <c r="E1297" s="475">
        <f t="shared" si="62"/>
        <v>0</v>
      </c>
      <c r="F1297" s="476" t="str">
        <f t="shared" si="63"/>
        <v>是</v>
      </c>
      <c r="H1297" s="296"/>
    </row>
    <row r="1298" s="295" customFormat="1" ht="36" customHeight="1" spans="1:8">
      <c r="A1298" s="495"/>
      <c r="B1298" s="496" t="s">
        <v>1052</v>
      </c>
      <c r="C1298" s="474">
        <f>SUM(C1294,C1291,C1285,C1284,C1234,C1189,C1165,C1120,C1110,C1083,C1063,C999,C947,C839,C816,C744,C659,C529,C472,C416,C364,C274,C255,C252,C4)</f>
        <v>260068</v>
      </c>
      <c r="D1298" s="474">
        <f>SUM(D1294,D1291,D1285,D1284,D1234,D1189,D1165,D1120,D1110,D1083,D1063,D999,D947,D839,D816,D744,D659,D529,D472,D416,D364,D274,D255,D252,D4)</f>
        <v>273860</v>
      </c>
      <c r="E1298" s="475">
        <f t="shared" si="62"/>
        <v>0.053</v>
      </c>
      <c r="F1298" s="476" t="str">
        <f t="shared" si="63"/>
        <v>是</v>
      </c>
      <c r="H1298" s="296"/>
    </row>
    <row r="1299" s="295" customFormat="1" ht="110.1" customHeight="1" spans="2:8">
      <c r="B1299" s="497"/>
      <c r="C1299" s="498"/>
      <c r="D1299" s="498"/>
      <c r="E1299" s="498"/>
      <c r="H1299" s="296"/>
    </row>
    <row r="1300" s="1" customFormat="1" ht="12" customHeight="1" spans="1:8">
      <c r="A1300"/>
      <c r="B1300" s="499"/>
      <c r="C1300" s="499"/>
      <c r="D1300" s="499"/>
      <c r="E1300" s="499"/>
      <c r="F1300"/>
      <c r="G1300"/>
      <c r="H1300"/>
    </row>
    <row r="1301" s="464" customFormat="1" ht="42" customHeight="1" spans="1:8">
      <c r="A1301" s="500"/>
      <c r="B1301" s="501"/>
      <c r="C1301" s="501"/>
      <c r="D1301" s="501"/>
      <c r="E1301" s="501"/>
      <c r="F1301" s="500"/>
      <c r="G1301" s="500"/>
      <c r="H1301" s="500"/>
    </row>
    <row r="1302" s="295" customFormat="1" spans="1:8">
      <c r="A1302" s="296"/>
      <c r="C1302" s="350"/>
      <c r="D1302" s="298"/>
      <c r="F1302" s="296"/>
      <c r="G1302" s="296"/>
      <c r="H1302" s="296"/>
    </row>
    <row r="1304" s="295" customFormat="1" spans="1:8">
      <c r="A1304" s="296"/>
      <c r="C1304" s="350"/>
      <c r="D1304" s="298"/>
      <c r="F1304" s="296"/>
      <c r="G1304" s="296"/>
      <c r="H1304" s="296"/>
    </row>
    <row r="1305" s="295" customFormat="1" spans="1:8">
      <c r="A1305" s="296"/>
      <c r="C1305" s="350"/>
      <c r="D1305" s="298"/>
      <c r="F1305" s="296"/>
      <c r="G1305" s="296"/>
      <c r="H1305" s="296"/>
    </row>
    <row r="1307" s="295" customFormat="1" spans="1:8">
      <c r="A1307" s="296"/>
      <c r="C1307" s="350"/>
      <c r="D1307" s="298"/>
      <c r="F1307" s="296"/>
      <c r="G1307" s="296"/>
      <c r="H1307" s="296"/>
    </row>
    <row r="1308" s="295" customFormat="1" spans="1:8">
      <c r="A1308" s="296"/>
      <c r="C1308" s="350"/>
      <c r="D1308" s="298"/>
      <c r="F1308" s="296"/>
      <c r="G1308" s="296"/>
      <c r="H1308" s="296"/>
    </row>
    <row r="1309" s="295" customFormat="1" spans="1:8">
      <c r="A1309" s="296"/>
      <c r="C1309" s="350"/>
      <c r="D1309" s="298"/>
      <c r="F1309" s="296"/>
      <c r="G1309" s="296"/>
      <c r="H1309" s="296"/>
    </row>
    <row r="1310" s="295" customFormat="1" spans="1:8">
      <c r="A1310" s="296"/>
      <c r="C1310" s="350"/>
      <c r="D1310" s="298"/>
      <c r="F1310" s="296"/>
      <c r="G1310" s="296"/>
      <c r="H1310" s="296"/>
    </row>
    <row r="1312" s="295" customFormat="1" spans="1:8">
      <c r="A1312" s="296"/>
      <c r="C1312" s="350"/>
      <c r="D1312" s="298"/>
      <c r="F1312" s="296"/>
      <c r="G1312" s="296"/>
      <c r="H1312" s="296"/>
    </row>
  </sheetData>
  <sheetProtection algorithmName="SHA-512" hashValue="3nvbkckDF2QYiEjzPQcrrQAkXHyZzzEJhnvhKLWhROvKLwtytb46nar7AbPRXqlcwiwzfcb4R6Mj2WgblI8DwA==" saltValue="Lzwx0Bnp5n4ziCaTDQtylQ==" spinCount="100000" sheet="1" selectLockedCells="1" selectUnlockedCells="1" objects="1"/>
  <autoFilter xmlns:etc="http://www.wps.cn/officeDocument/2017/etCustomData" ref="A3:H1298" etc:filterBottomFollowUsedRange="0">
    <filterColumn colId="5">
      <customFilters>
        <customFilter operator="equal" val="是"/>
      </customFilters>
    </filterColumn>
    <extLst/>
  </autoFilter>
  <mergeCells count="3">
    <mergeCell ref="A1:E1"/>
    <mergeCell ref="B1299:E1299"/>
    <mergeCell ref="B1301:E1301"/>
  </mergeCells>
  <conditionalFormatting sqref="F4:F1298">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F26" sqref="F26"/>
    </sheetView>
  </sheetViews>
  <sheetFormatPr defaultColWidth="9" defaultRowHeight="13.5" outlineLevelCol="1"/>
  <cols>
    <col min="1" max="1" width="79" customWidth="1"/>
    <col min="2" max="2" width="36.5" customWidth="1"/>
  </cols>
  <sheetData>
    <row r="1" ht="45" customHeight="1" spans="1:2">
      <c r="A1" s="449" t="s">
        <v>1053</v>
      </c>
      <c r="B1" s="449"/>
    </row>
    <row r="2" ht="20.1" customHeight="1" spans="1:2">
      <c r="A2" s="450"/>
      <c r="B2" s="451" t="s">
        <v>2</v>
      </c>
    </row>
    <row r="3" ht="45" customHeight="1" spans="1:2">
      <c r="A3" s="452" t="s">
        <v>1054</v>
      </c>
      <c r="B3" s="263" t="s">
        <v>6</v>
      </c>
    </row>
    <row r="4" ht="30" customHeight="1" spans="1:2">
      <c r="A4" s="453" t="s">
        <v>1055</v>
      </c>
      <c r="B4" s="454">
        <f>SUM(B5:B8)</f>
        <v>37120</v>
      </c>
    </row>
    <row r="5" ht="30" customHeight="1" spans="1:2">
      <c r="A5" s="455" t="s">
        <v>1056</v>
      </c>
      <c r="B5" s="456">
        <v>20742</v>
      </c>
    </row>
    <row r="6" ht="30" customHeight="1" spans="1:2">
      <c r="A6" s="455" t="s">
        <v>1057</v>
      </c>
      <c r="B6" s="456">
        <v>7479</v>
      </c>
    </row>
    <row r="7" ht="30" customHeight="1" spans="1:2">
      <c r="A7" s="455" t="s">
        <v>1058</v>
      </c>
      <c r="B7" s="456">
        <v>3288</v>
      </c>
    </row>
    <row r="8" ht="30" customHeight="1" spans="1:2">
      <c r="A8" s="455" t="s">
        <v>1059</v>
      </c>
      <c r="B8" s="456">
        <v>5611</v>
      </c>
    </row>
    <row r="9" ht="30" customHeight="1" spans="1:2">
      <c r="A9" s="453" t="s">
        <v>1060</v>
      </c>
      <c r="B9" s="454">
        <f>SUM(B10:B19)</f>
        <v>4136</v>
      </c>
    </row>
    <row r="10" ht="30" customHeight="1" spans="1:2">
      <c r="A10" s="455" t="s">
        <v>1061</v>
      </c>
      <c r="B10" s="456">
        <v>3500</v>
      </c>
    </row>
    <row r="11" ht="30" customHeight="1" spans="1:2">
      <c r="A11" s="455" t="s">
        <v>1062</v>
      </c>
      <c r="B11" s="456">
        <v>14</v>
      </c>
    </row>
    <row r="12" ht="30" customHeight="1" spans="1:2">
      <c r="A12" s="455" t="s">
        <v>1063</v>
      </c>
      <c r="B12" s="456">
        <v>76</v>
      </c>
    </row>
    <row r="13" ht="30" customHeight="1" spans="1:2">
      <c r="A13" s="455" t="s">
        <v>1064</v>
      </c>
      <c r="B13" s="456">
        <v>15</v>
      </c>
    </row>
    <row r="14" ht="30" customHeight="1" spans="1:2">
      <c r="A14" s="455" t="s">
        <v>1065</v>
      </c>
      <c r="B14" s="456">
        <v>18</v>
      </c>
    </row>
    <row r="15" ht="30" customHeight="1" spans="1:2">
      <c r="A15" s="455" t="s">
        <v>1066</v>
      </c>
      <c r="B15" s="456">
        <v>118</v>
      </c>
    </row>
    <row r="16" ht="30" customHeight="1" spans="1:2">
      <c r="A16" s="455" t="s">
        <v>1067</v>
      </c>
      <c r="B16" s="456"/>
    </row>
    <row r="17" ht="30" customHeight="1" spans="1:2">
      <c r="A17" s="455" t="s">
        <v>1068</v>
      </c>
      <c r="B17" s="456">
        <v>303</v>
      </c>
    </row>
    <row r="18" ht="30" customHeight="1" spans="1:2">
      <c r="A18" s="455" t="s">
        <v>1069</v>
      </c>
      <c r="B18" s="456">
        <v>66</v>
      </c>
    </row>
    <row r="19" ht="30" customHeight="1" spans="1:2">
      <c r="A19" s="455" t="s">
        <v>1070</v>
      </c>
      <c r="B19" s="456">
        <v>26</v>
      </c>
    </row>
    <row r="20" ht="30" customHeight="1" spans="1:2">
      <c r="A20" s="453" t="s">
        <v>1071</v>
      </c>
      <c r="B20" s="454">
        <v>28</v>
      </c>
    </row>
    <row r="21" ht="30" customHeight="1" spans="1:2">
      <c r="A21" s="455" t="s">
        <v>1072</v>
      </c>
      <c r="B21" s="428">
        <v>28</v>
      </c>
    </row>
    <row r="22" ht="30" customHeight="1" spans="1:2">
      <c r="A22" s="453" t="s">
        <v>1073</v>
      </c>
      <c r="B22" s="454">
        <f>SUM(B23:B24)</f>
        <v>106166</v>
      </c>
    </row>
    <row r="23" ht="30" customHeight="1" spans="1:2">
      <c r="A23" s="455" t="s">
        <v>1074</v>
      </c>
      <c r="B23" s="428">
        <v>103276</v>
      </c>
    </row>
    <row r="24" ht="30" customHeight="1" spans="1:2">
      <c r="A24" s="455" t="s">
        <v>1075</v>
      </c>
      <c r="B24" s="456">
        <v>2890</v>
      </c>
    </row>
    <row r="25" ht="29" customHeight="1" spans="1:2">
      <c r="A25" s="453" t="s">
        <v>1076</v>
      </c>
      <c r="B25" s="454">
        <v>3</v>
      </c>
    </row>
    <row r="26" ht="30" customHeight="1" spans="1:2">
      <c r="A26" s="455" t="s">
        <v>1077</v>
      </c>
      <c r="B26" s="457">
        <v>3</v>
      </c>
    </row>
    <row r="27" ht="30" customHeight="1" spans="1:2">
      <c r="A27" s="453" t="s">
        <v>1078</v>
      </c>
      <c r="B27" s="454">
        <f>SUM(B28:B30)</f>
        <v>16108</v>
      </c>
    </row>
    <row r="28" ht="30" customHeight="1" spans="1:2">
      <c r="A28" s="455" t="s">
        <v>1079</v>
      </c>
      <c r="B28" s="456">
        <v>8469</v>
      </c>
    </row>
    <row r="29" ht="30" customHeight="1" spans="1:2">
      <c r="A29" s="455" t="s">
        <v>1080</v>
      </c>
      <c r="B29" s="456">
        <v>7055</v>
      </c>
    </row>
    <row r="30" ht="30" customHeight="1" spans="1:2">
      <c r="A30" s="455" t="s">
        <v>1081</v>
      </c>
      <c r="B30" s="456">
        <v>584</v>
      </c>
    </row>
    <row r="31" ht="30" customHeight="1" spans="1:2">
      <c r="A31" s="458" t="s">
        <v>1082</v>
      </c>
      <c r="B31" s="454">
        <f>B4+B9+B20+B22+B25+B27</f>
        <v>163561</v>
      </c>
    </row>
  </sheetData>
  <sheetProtection algorithmName="SHA-512" hashValue="P4cmK5ASM0suZ99J6OSHlm1K9nnESA3NPp8TN7/vSqt4S89PiE6LhV70dqEHfS7b3ZtkJ5Ks0vJWagXnWapcrA==" saltValue="OPjk36HanH2OHLsc1aV73A==" spinCount="100000" sheet="1" selectLockedCells="1" selectUnlockedCells="1" objects="1"/>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B9" sqref="B9"/>
    </sheetView>
  </sheetViews>
  <sheetFormatPr defaultColWidth="9" defaultRowHeight="13.5" outlineLevelCol="4"/>
  <cols>
    <col min="1" max="1" width="69.6333333333333" style="1" customWidth="1"/>
    <col min="2" max="2" width="45.6333333333333" customWidth="1"/>
    <col min="3" max="4" width="16.6333333333333" hidden="1" customWidth="1"/>
    <col min="5" max="5" width="9" hidden="1" customWidth="1"/>
  </cols>
  <sheetData>
    <row r="1" s="276" customFormat="1" ht="45" customHeight="1" spans="1:4">
      <c r="A1" s="437" t="s">
        <v>1083</v>
      </c>
      <c r="B1" s="437"/>
      <c r="C1" s="437"/>
      <c r="D1" s="437"/>
    </row>
    <row r="2" ht="20.1" customHeight="1" spans="1:4">
      <c r="A2" s="279"/>
      <c r="B2" s="423" t="s">
        <v>2</v>
      </c>
      <c r="C2" s="438"/>
      <c r="D2" s="438" t="s">
        <v>2</v>
      </c>
    </row>
    <row r="3" ht="45" customHeight="1" spans="1:5">
      <c r="A3" s="174" t="s">
        <v>1084</v>
      </c>
      <c r="B3" s="263" t="s">
        <v>6</v>
      </c>
      <c r="C3" s="439" t="s">
        <v>1085</v>
      </c>
      <c r="D3" s="263" t="s">
        <v>1086</v>
      </c>
      <c r="E3" s="440" t="s">
        <v>8</v>
      </c>
    </row>
    <row r="4" ht="36" customHeight="1" spans="1:5">
      <c r="A4" s="441" t="s">
        <v>1087</v>
      </c>
      <c r="B4" s="128"/>
      <c r="C4" s="442">
        <f>SUM(C5:C5)</f>
        <v>0</v>
      </c>
      <c r="D4" s="443">
        <f>SUM(D5:D5)</f>
        <v>0</v>
      </c>
      <c r="E4" s="287" t="str">
        <f>IF(A4&lt;&gt;"",IF(SUM(B4:D4)&lt;&gt;0,"是","否"),"是")</f>
        <v>否</v>
      </c>
    </row>
    <row r="5" ht="36" customHeight="1" spans="1:5">
      <c r="A5" s="444" t="s">
        <v>1088</v>
      </c>
      <c r="B5" s="132"/>
      <c r="C5" s="445"/>
      <c r="D5" s="446"/>
      <c r="E5" s="287" t="str">
        <f>IF(A5&lt;&gt;"",IF(SUM(B5:D5)&lt;&gt;0,"是","否"),"是")</f>
        <v>否</v>
      </c>
    </row>
    <row r="6" ht="36" customHeight="1" spans="1:5">
      <c r="A6" s="441" t="s">
        <v>1089</v>
      </c>
      <c r="B6" s="132"/>
      <c r="C6" s="445">
        <v>64164</v>
      </c>
      <c r="D6" s="446"/>
      <c r="E6" s="287" t="str">
        <f>IF(A6&lt;&gt;"",IF(SUM(B6:D6)&lt;&gt;0,"是","否"),"是")</f>
        <v>是</v>
      </c>
    </row>
    <row r="7" ht="36" customHeight="1" spans="1:5">
      <c r="A7" s="444" t="s">
        <v>1088</v>
      </c>
      <c r="B7" s="128"/>
      <c r="C7" s="445"/>
      <c r="D7" s="446"/>
      <c r="E7" s="287"/>
    </row>
    <row r="8" ht="36" customHeight="1" spans="1:5">
      <c r="A8" s="441" t="s">
        <v>1090</v>
      </c>
      <c r="B8" s="132"/>
      <c r="C8" s="445">
        <v>2293</v>
      </c>
      <c r="D8" s="446"/>
      <c r="E8" s="287" t="str">
        <f>IF(A8&lt;&gt;"",IF(SUM(B8:D8)&lt;&gt;0,"是","否"),"是")</f>
        <v>是</v>
      </c>
    </row>
    <row r="9" ht="36" customHeight="1" spans="1:5">
      <c r="A9" s="444" t="s">
        <v>1088</v>
      </c>
      <c r="B9" s="132"/>
      <c r="C9" s="445"/>
      <c r="D9" s="446"/>
      <c r="E9" s="287"/>
    </row>
    <row r="10" ht="36" customHeight="1" spans="1:5">
      <c r="A10" s="441" t="s">
        <v>1091</v>
      </c>
      <c r="B10" s="132"/>
      <c r="C10" s="445">
        <v>9600</v>
      </c>
      <c r="D10" s="446"/>
      <c r="E10" s="287" t="str">
        <f>IF(A10&lt;&gt;"",IF(SUM(B10:D10)&lt;&gt;0,"是","否"),"是")</f>
        <v>是</v>
      </c>
    </row>
    <row r="11" ht="36" customHeight="1" spans="1:5">
      <c r="A11" s="444" t="s">
        <v>1088</v>
      </c>
      <c r="B11" s="132"/>
      <c r="C11" s="445"/>
      <c r="D11" s="446"/>
      <c r="E11" s="287"/>
    </row>
    <row r="12" ht="36" customHeight="1" spans="1:5">
      <c r="A12" s="441" t="s">
        <v>1092</v>
      </c>
      <c r="B12" s="132"/>
      <c r="C12" s="445">
        <v>280</v>
      </c>
      <c r="D12" s="446"/>
      <c r="E12" s="287" t="str">
        <f>IF(A12&lt;&gt;"",IF(SUM(B12:D12)&lt;&gt;0,"是","否"),"是")</f>
        <v>是</v>
      </c>
    </row>
    <row r="13" ht="36" customHeight="1" spans="1:5">
      <c r="A13" s="444" t="s">
        <v>1088</v>
      </c>
      <c r="B13" s="132"/>
      <c r="C13" s="445"/>
      <c r="D13" s="446"/>
      <c r="E13" s="287"/>
    </row>
    <row r="14" ht="36" customHeight="1" spans="1:5">
      <c r="A14" s="441" t="s">
        <v>1093</v>
      </c>
      <c r="B14" s="132"/>
      <c r="C14" s="445">
        <v>83870</v>
      </c>
      <c r="D14" s="446"/>
      <c r="E14" s="287" t="str">
        <f>IF(A14&lt;&gt;"",IF(SUM(B14:D14)&lt;&gt;0,"是","否"),"是")</f>
        <v>是</v>
      </c>
    </row>
    <row r="15" ht="36" customHeight="1" spans="1:5">
      <c r="A15" s="444" t="s">
        <v>1088</v>
      </c>
      <c r="B15" s="132"/>
      <c r="C15" s="445"/>
      <c r="D15" s="446"/>
      <c r="E15" s="287"/>
    </row>
    <row r="16" ht="36" customHeight="1" spans="1:5">
      <c r="A16" s="441" t="s">
        <v>1094</v>
      </c>
      <c r="B16" s="132"/>
      <c r="C16" s="445">
        <v>413</v>
      </c>
      <c r="D16" s="446"/>
      <c r="E16" s="287" t="str">
        <f>IF(A16&lt;&gt;"",IF(SUM(B16:D16)&lt;&gt;0,"是","否"),"是")</f>
        <v>是</v>
      </c>
    </row>
    <row r="17" ht="36" customHeight="1" spans="1:5">
      <c r="A17" s="444" t="s">
        <v>1088</v>
      </c>
      <c r="B17" s="132"/>
      <c r="C17" s="445"/>
      <c r="D17" s="446"/>
      <c r="E17" s="287"/>
    </row>
    <row r="18" ht="36" customHeight="1" spans="1:5">
      <c r="A18" s="441" t="s">
        <v>1095</v>
      </c>
      <c r="B18" s="132"/>
      <c r="C18" s="445">
        <v>60</v>
      </c>
      <c r="D18" s="446"/>
      <c r="E18" s="287" t="str">
        <f>IF(A18&lt;&gt;"",IF(SUM(B18:D18)&lt;&gt;0,"是","否"),"是")</f>
        <v>是</v>
      </c>
    </row>
    <row r="19" ht="36" customHeight="1" spans="1:5">
      <c r="A19" s="444" t="s">
        <v>1088</v>
      </c>
      <c r="B19" s="132"/>
      <c r="C19" s="445"/>
      <c r="D19" s="446"/>
      <c r="E19" s="287"/>
    </row>
    <row r="20" ht="36" customHeight="1" spans="1:5">
      <c r="A20" s="441" t="s">
        <v>1096</v>
      </c>
      <c r="B20" s="132"/>
      <c r="C20" s="445">
        <v>4418</v>
      </c>
      <c r="D20" s="446"/>
      <c r="E20" s="287" t="str">
        <f>IF(A20&lt;&gt;"",IF(SUM(B20:D20)&lt;&gt;0,"是","否"),"是")</f>
        <v>是</v>
      </c>
    </row>
    <row r="21" ht="36" customHeight="1" spans="1:5">
      <c r="A21" s="444" t="s">
        <v>1088</v>
      </c>
      <c r="B21" s="132"/>
      <c r="C21" s="442"/>
      <c r="D21" s="443"/>
      <c r="E21" s="287"/>
    </row>
    <row r="22" ht="36" customHeight="1" spans="1:5">
      <c r="A22" s="441" t="s">
        <v>1097</v>
      </c>
      <c r="B22" s="132"/>
      <c r="C22" s="445"/>
      <c r="D22" s="446"/>
      <c r="E22" s="287" t="str">
        <f>IF(A22&lt;&gt;"",IF(SUM(B22:D22)&lt;&gt;0,"是","否"),"是")</f>
        <v>否</v>
      </c>
    </row>
    <row r="23" ht="36" customHeight="1" spans="1:5">
      <c r="A23" s="444" t="s">
        <v>1088</v>
      </c>
      <c r="B23" s="132"/>
      <c r="C23" s="445"/>
      <c r="D23" s="446"/>
      <c r="E23" s="287"/>
    </row>
    <row r="24" ht="36" customHeight="1" spans="1:5">
      <c r="A24" s="441" t="s">
        <v>1098</v>
      </c>
      <c r="B24" s="132"/>
      <c r="C24" s="445"/>
      <c r="D24" s="446"/>
      <c r="E24" s="287" t="str">
        <f>IF(A24&lt;&gt;"",IF(SUM(B24:D24)&lt;&gt;0,"是","否"),"是")</f>
        <v>否</v>
      </c>
    </row>
    <row r="25" ht="36" customHeight="1" spans="1:5">
      <c r="A25" s="444" t="s">
        <v>1088</v>
      </c>
      <c r="B25" s="132"/>
      <c r="C25" s="445"/>
      <c r="D25" s="446"/>
      <c r="E25" s="287"/>
    </row>
    <row r="26" ht="36" customHeight="1" spans="1:5">
      <c r="A26" s="441" t="s">
        <v>1099</v>
      </c>
      <c r="B26" s="132"/>
      <c r="C26" s="445"/>
      <c r="D26" s="446">
        <v>5000</v>
      </c>
      <c r="E26" s="287" t="str">
        <f>IF(A26&lt;&gt;"",IF(SUM(B26:D26)&lt;&gt;0,"是","否"),"是")</f>
        <v>是</v>
      </c>
    </row>
    <row r="27" ht="36" customHeight="1" spans="1:5">
      <c r="A27" s="444" t="s">
        <v>1088</v>
      </c>
      <c r="B27" s="132"/>
      <c r="C27" s="445"/>
      <c r="D27" s="446"/>
      <c r="E27" s="287"/>
    </row>
    <row r="28" ht="36" customHeight="1" spans="1:5">
      <c r="A28" s="441" t="s">
        <v>1100</v>
      </c>
      <c r="B28" s="132"/>
      <c r="C28" s="445">
        <v>3800</v>
      </c>
      <c r="D28" s="446"/>
      <c r="E28" s="287" t="str">
        <f>IF(A28&lt;&gt;"",IF(SUM(B28:D28)&lt;&gt;0,"是","否"),"是")</f>
        <v>是</v>
      </c>
    </row>
    <row r="29" ht="36" customHeight="1" spans="1:5">
      <c r="A29" s="444" t="s">
        <v>1088</v>
      </c>
      <c r="B29" s="132"/>
      <c r="C29" s="445"/>
      <c r="D29" s="446"/>
      <c r="E29" s="287"/>
    </row>
    <row r="30" ht="36" customHeight="1" spans="1:5">
      <c r="A30" s="441" t="s">
        <v>1101</v>
      </c>
      <c r="B30" s="132"/>
      <c r="C30" s="445">
        <v>1257</v>
      </c>
      <c r="D30" s="446"/>
      <c r="E30" s="287" t="str">
        <f>IF(A30&lt;&gt;"",IF(SUM(B30:D30)&lt;&gt;0,"是","否"),"是")</f>
        <v>是</v>
      </c>
    </row>
    <row r="31" ht="36" customHeight="1" spans="1:5">
      <c r="A31" s="444" t="s">
        <v>1088</v>
      </c>
      <c r="B31" s="132"/>
      <c r="C31" s="445"/>
      <c r="D31" s="446"/>
      <c r="E31" s="287"/>
    </row>
    <row r="32" ht="36" customHeight="1" spans="1:5">
      <c r="A32" s="441" t="s">
        <v>1102</v>
      </c>
      <c r="B32" s="132"/>
      <c r="C32" s="445">
        <v>2163</v>
      </c>
      <c r="D32" s="446"/>
      <c r="E32" s="287" t="str">
        <f>IF(A32&lt;&gt;"",IF(SUM(B32:D32)&lt;&gt;0,"是","否"),"是")</f>
        <v>是</v>
      </c>
    </row>
    <row r="33" ht="36" customHeight="1" spans="1:5">
      <c r="A33" s="444" t="s">
        <v>1088</v>
      </c>
      <c r="B33" s="132"/>
      <c r="C33" s="445"/>
      <c r="D33" s="446"/>
      <c r="E33" s="287"/>
    </row>
    <row r="34" ht="36" customHeight="1" spans="1:5">
      <c r="A34" s="441" t="s">
        <v>1103</v>
      </c>
      <c r="B34" s="132"/>
      <c r="E34" s="287" t="str">
        <f>IF(A34&lt;&gt;"",IF(SUM(B34:D34)&lt;&gt;0,"是","否"),"是")</f>
        <v>否</v>
      </c>
    </row>
    <row r="35" ht="36" customHeight="1" spans="1:5">
      <c r="A35" s="444" t="s">
        <v>1088</v>
      </c>
      <c r="B35" s="132"/>
      <c r="E35" s="287"/>
    </row>
    <row r="36" ht="36" customHeight="1" spans="1:5">
      <c r="A36" s="441" t="s">
        <v>1104</v>
      </c>
      <c r="B36" s="132"/>
      <c r="E36" s="287" t="str">
        <f>IF(A36&lt;&gt;"",IF(SUM(B36:D36)&lt;&gt;0,"是","否"),"是")</f>
        <v>否</v>
      </c>
    </row>
    <row r="37" ht="36" customHeight="1" spans="1:5">
      <c r="A37" s="444" t="s">
        <v>1088</v>
      </c>
      <c r="B37" s="132"/>
      <c r="E37" s="287"/>
    </row>
    <row r="38" ht="36" customHeight="1" spans="1:5">
      <c r="A38" s="441" t="s">
        <v>1105</v>
      </c>
      <c r="B38" s="132"/>
      <c r="E38" s="287" t="str">
        <f>IF(A38&lt;&gt;"",IF(SUM(B38:D38)&lt;&gt;0,"是","否"),"是")</f>
        <v>否</v>
      </c>
    </row>
    <row r="39" ht="36" customHeight="1" spans="1:5">
      <c r="A39" s="444" t="s">
        <v>1088</v>
      </c>
      <c r="B39" s="132"/>
      <c r="E39" s="287"/>
    </row>
    <row r="40" ht="36" customHeight="1" spans="1:5">
      <c r="A40" s="441" t="s">
        <v>1106</v>
      </c>
      <c r="B40" s="132"/>
      <c r="E40" s="287" t="str">
        <f>IF(A40&lt;&gt;"",IF(SUM(B40:D40)&lt;&gt;0,"是","否"),"是")</f>
        <v>否</v>
      </c>
    </row>
    <row r="41" ht="36" customHeight="1" spans="1:5">
      <c r="A41" s="444" t="s">
        <v>1088</v>
      </c>
      <c r="B41" s="132"/>
      <c r="E41" s="287"/>
    </row>
    <row r="42" ht="36" customHeight="1" spans="1:5">
      <c r="A42" s="447" t="s">
        <v>1107</v>
      </c>
      <c r="B42" s="132"/>
      <c r="E42" s="287" t="str">
        <f>IF(A42&lt;&gt;"",IF(SUM(B42:D42)&lt;&gt;0,"是","否"),"是")</f>
        <v>否</v>
      </c>
    </row>
    <row r="43" ht="44" customHeight="1" spans="1:2">
      <c r="A43" s="448" t="s">
        <v>1108</v>
      </c>
      <c r="B43" s="448"/>
    </row>
  </sheetData>
  <sheetProtection algorithmName="SHA-512" hashValue="dyBWD1UOO39258+Gfy+AN8r3J49SMmOJV7NC8TN/Z038D0JuouUhvjHnulUbYkkxSUKs0rVVz/ptjBs1q6dmgw==" saltValue="sv7IKKJZVVoLJv9/v+bdVQ==" spinCount="100000" sheet="1" selectLockedCells="1" selectUnlockedCells="1" objects="1"/>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30"/>
  <sheetViews>
    <sheetView showGridLines="0" showZeros="0" view="pageBreakPreview" zoomScaleNormal="85" workbookViewId="0">
      <selection activeCell="B7" sqref="B7"/>
    </sheetView>
  </sheetViews>
  <sheetFormatPr defaultColWidth="9" defaultRowHeight="14.25" outlineLevelCol="5"/>
  <cols>
    <col min="1" max="1" width="43.6333333333333" style="160" customWidth="1"/>
    <col min="2" max="2" width="20.6333333333333" style="162" customWidth="1"/>
    <col min="3" max="3" width="20.6333333333333" style="160" customWidth="1"/>
    <col min="4" max="4" width="20" style="354" customWidth="1"/>
    <col min="5" max="5" width="12.6333333333333" style="160"/>
    <col min="6" max="16377" width="9" style="160"/>
    <col min="16378" max="16379" width="35.6333333333333" style="160"/>
    <col min="16380" max="16384" width="9" style="160"/>
  </cols>
  <sheetData>
    <row r="1" s="160" customFormat="1" ht="45" customHeight="1" spans="1:4">
      <c r="A1" s="165" t="s">
        <v>1109</v>
      </c>
      <c r="B1" s="165"/>
      <c r="C1" s="165"/>
      <c r="D1" s="165"/>
    </row>
    <row r="2" s="160" customFormat="1" ht="20.1" customHeight="1" spans="1:4">
      <c r="A2" s="166"/>
      <c r="B2" s="166"/>
      <c r="C2" s="422"/>
      <c r="D2" s="423" t="s">
        <v>2</v>
      </c>
    </row>
    <row r="3" s="161" customFormat="1" ht="45" customHeight="1" spans="1:4">
      <c r="A3" s="168" t="s">
        <v>1110</v>
      </c>
      <c r="B3" s="168" t="s">
        <v>1107</v>
      </c>
      <c r="C3" s="424" t="s">
        <v>1111</v>
      </c>
      <c r="D3" s="424" t="s">
        <v>1112</v>
      </c>
    </row>
    <row r="4" s="160" customFormat="1" ht="36" customHeight="1" spans="1:4">
      <c r="A4" s="425" t="s">
        <v>1113</v>
      </c>
      <c r="B4" s="426"/>
      <c r="C4" s="426"/>
      <c r="D4" s="426"/>
    </row>
    <row r="5" s="160" customFormat="1" ht="36" customHeight="1" spans="1:6">
      <c r="A5" s="427" t="s">
        <v>1114</v>
      </c>
      <c r="B5" s="170"/>
      <c r="C5" s="170"/>
      <c r="D5" s="428"/>
      <c r="F5" s="160" t="s">
        <v>1115</v>
      </c>
    </row>
    <row r="6" s="160" customFormat="1" ht="36" customHeight="1" spans="1:4">
      <c r="A6" s="427" t="s">
        <v>1116</v>
      </c>
      <c r="B6" s="170"/>
      <c r="C6" s="170"/>
      <c r="D6" s="428"/>
    </row>
    <row r="7" s="160" customFormat="1" ht="36" customHeight="1" spans="1:4">
      <c r="A7" s="427" t="s">
        <v>1117</v>
      </c>
      <c r="B7" s="170"/>
      <c r="C7" s="170"/>
      <c r="D7" s="428"/>
    </row>
    <row r="8" s="160" customFormat="1" ht="36" customHeight="1" spans="1:4">
      <c r="A8" s="427" t="s">
        <v>1118</v>
      </c>
      <c r="B8" s="170"/>
      <c r="C8" s="170"/>
      <c r="D8" s="428"/>
    </row>
    <row r="9" s="160" customFormat="1" ht="36" customHeight="1" spans="1:4">
      <c r="A9" s="427" t="s">
        <v>1119</v>
      </c>
      <c r="B9" s="170"/>
      <c r="C9" s="170"/>
      <c r="D9" s="428"/>
    </row>
    <row r="10" s="160" customFormat="1" ht="36" customHeight="1" spans="1:4">
      <c r="A10" s="427" t="s">
        <v>1120</v>
      </c>
      <c r="B10" s="170"/>
      <c r="C10" s="170"/>
      <c r="D10" s="428"/>
    </row>
    <row r="11" s="160" customFormat="1" ht="36" customHeight="1" spans="1:4">
      <c r="A11" s="427" t="s">
        <v>1121</v>
      </c>
      <c r="B11" s="170"/>
      <c r="C11" s="170"/>
      <c r="D11" s="428"/>
    </row>
    <row r="12" s="160" customFormat="1" ht="36" customHeight="1" spans="1:4">
      <c r="A12" s="427" t="s">
        <v>1122</v>
      </c>
      <c r="B12" s="170"/>
      <c r="C12" s="170"/>
      <c r="D12" s="428"/>
    </row>
    <row r="13" s="160" customFormat="1" ht="36" customHeight="1" spans="1:4">
      <c r="A13" s="427" t="s">
        <v>1123</v>
      </c>
      <c r="B13" s="170"/>
      <c r="C13" s="170"/>
      <c r="D13" s="428"/>
    </row>
    <row r="14" s="160" customFormat="1" ht="36" customHeight="1" spans="1:4">
      <c r="A14" s="427" t="s">
        <v>1124</v>
      </c>
      <c r="B14" s="170"/>
      <c r="C14" s="170"/>
      <c r="D14" s="428"/>
    </row>
    <row r="15" s="160" customFormat="1" ht="36" customHeight="1" spans="1:4">
      <c r="A15" s="427" t="s">
        <v>1125</v>
      </c>
      <c r="B15" s="170"/>
      <c r="C15" s="170"/>
      <c r="D15" s="428"/>
    </row>
    <row r="16" s="160" customFormat="1" ht="36" customHeight="1" spans="1:4">
      <c r="A16" s="427" t="s">
        <v>1126</v>
      </c>
      <c r="B16" s="170"/>
      <c r="C16" s="170"/>
      <c r="D16" s="428"/>
    </row>
    <row r="17" s="160" customFormat="1" ht="36" customHeight="1" spans="1:4">
      <c r="A17" s="425" t="s">
        <v>1127</v>
      </c>
      <c r="B17" s="426"/>
      <c r="C17" s="426"/>
      <c r="D17" s="426"/>
    </row>
    <row r="18" s="160" customFormat="1" ht="36" customHeight="1" spans="1:4">
      <c r="A18" s="427" t="s">
        <v>1114</v>
      </c>
      <c r="B18" s="429"/>
      <c r="C18" s="430"/>
      <c r="D18" s="431"/>
    </row>
    <row r="19" s="160" customFormat="1" ht="36" customHeight="1" spans="1:4">
      <c r="A19" s="427" t="s">
        <v>1116</v>
      </c>
      <c r="B19" s="432"/>
      <c r="C19" s="433"/>
      <c r="D19" s="434"/>
    </row>
    <row r="20" s="160" customFormat="1" ht="36" customHeight="1" spans="1:4">
      <c r="A20" s="427" t="s">
        <v>1117</v>
      </c>
      <c r="B20" s="432"/>
      <c r="C20" s="433"/>
      <c r="D20" s="434"/>
    </row>
    <row r="21" s="160" customFormat="1" ht="36" customHeight="1" spans="1:4">
      <c r="A21" s="427" t="s">
        <v>1118</v>
      </c>
      <c r="B21" s="432"/>
      <c r="C21" s="433"/>
      <c r="D21" s="434"/>
    </row>
    <row r="22" s="160" customFormat="1" ht="36" customHeight="1" spans="1:4">
      <c r="A22" s="427" t="s">
        <v>1119</v>
      </c>
      <c r="B22" s="432"/>
      <c r="C22" s="435"/>
      <c r="D22" s="434"/>
    </row>
    <row r="23" s="160" customFormat="1" ht="36" customHeight="1" spans="1:4">
      <c r="A23" s="427" t="s">
        <v>1120</v>
      </c>
      <c r="B23" s="432"/>
      <c r="C23" s="435"/>
      <c r="D23" s="434"/>
    </row>
    <row r="24" s="160" customFormat="1" ht="36" customHeight="1" spans="1:4">
      <c r="A24" s="427" t="s">
        <v>1121</v>
      </c>
      <c r="B24" s="432"/>
      <c r="C24" s="435"/>
      <c r="D24" s="434"/>
    </row>
    <row r="25" s="160" customFormat="1" ht="36" customHeight="1" spans="1:4">
      <c r="A25" s="427" t="s">
        <v>1122</v>
      </c>
      <c r="B25" s="432"/>
      <c r="C25" s="435"/>
      <c r="D25" s="434"/>
    </row>
    <row r="26" s="160" customFormat="1" ht="36" customHeight="1" spans="1:4">
      <c r="A26" s="427" t="s">
        <v>1123</v>
      </c>
      <c r="B26" s="432"/>
      <c r="C26" s="435"/>
      <c r="D26" s="434"/>
    </row>
    <row r="27" s="160" customFormat="1" ht="36" customHeight="1" spans="1:4">
      <c r="A27" s="427" t="s">
        <v>1124</v>
      </c>
      <c r="B27" s="432"/>
      <c r="C27" s="435"/>
      <c r="D27" s="434"/>
    </row>
    <row r="28" s="160" customFormat="1" ht="36" customHeight="1" spans="1:4">
      <c r="A28" s="427" t="s">
        <v>1125</v>
      </c>
      <c r="B28" s="432"/>
      <c r="C28" s="435"/>
      <c r="D28" s="434"/>
    </row>
    <row r="29" s="160" customFormat="1" ht="36" customHeight="1" spans="1:4">
      <c r="A29" s="427" t="s">
        <v>1126</v>
      </c>
      <c r="B29" s="432"/>
      <c r="C29" s="435"/>
      <c r="D29" s="434"/>
    </row>
    <row r="30" s="160" customFormat="1" ht="48" customHeight="1" spans="1:4">
      <c r="A30" s="436" t="s">
        <v>1108</v>
      </c>
      <c r="B30" s="436"/>
      <c r="C30" s="436"/>
      <c r="D30" s="436"/>
    </row>
  </sheetData>
  <sheetProtection algorithmName="SHA-512" hashValue="GAvSviNoTvL1pLPIjBER/bA6Jv0a+dQW51uxzDZ/l+asMDn+wvne/8zd+lihENhaj9/lF0K9XWyZ7nlMH88s8A==" saltValue="ipp0vLopNriQxVF3VRaaIw==" spinCount="100000" sheet="1" selectLockedCells="1" selectUnlockedCells="1" objects="1"/>
  <mergeCells count="2">
    <mergeCell ref="A1:D1"/>
    <mergeCell ref="A30:D30"/>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B4:C5 C9:C16 B6 C6:C7">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6" orientation="portrait" horizontalDpi="600"/>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showZeros="0" tabSelected="1" workbookViewId="0">
      <selection activeCell="K36" sqref="K36"/>
    </sheetView>
  </sheetViews>
  <sheetFormatPr defaultColWidth="8" defaultRowHeight="14.25" customHeight="1" outlineLevelCol="6"/>
  <cols>
    <col min="1" max="1" width="24.5" style="376" customWidth="1"/>
    <col min="2" max="2" width="17.375" style="376" customWidth="1"/>
    <col min="3" max="3" width="16.375" style="376" customWidth="1"/>
    <col min="4" max="4" width="14.375" style="376" customWidth="1"/>
    <col min="5" max="5" width="20.375" style="376" customWidth="1"/>
    <col min="6" max="7" width="20" style="376" customWidth="1"/>
    <col min="8" max="16384" width="8" style="376"/>
  </cols>
  <sheetData>
    <row r="1" s="376" customFormat="1" customHeight="1" spans="1:7">
      <c r="A1" s="381"/>
      <c r="B1" s="381"/>
      <c r="C1" s="381"/>
      <c r="D1" s="381"/>
      <c r="E1" s="381"/>
      <c r="F1" s="381"/>
      <c r="G1" s="381"/>
    </row>
    <row r="2" s="376" customFormat="1" ht="39" customHeight="1" spans="1:7">
      <c r="A2" s="382" t="str">
        <f>"2025"&amp;"年“三公”经费支出预算表"</f>
        <v>2025年“三公”经费支出预算表</v>
      </c>
      <c r="B2" s="383"/>
      <c r="C2" s="383"/>
      <c r="D2" s="383"/>
      <c r="E2" s="383"/>
      <c r="F2" s="383"/>
      <c r="G2" s="383"/>
    </row>
    <row r="3" s="376" customFormat="1" ht="18.75" customHeight="1" spans="1:7">
      <c r="A3" s="384"/>
      <c r="B3" s="385"/>
      <c r="C3" s="385"/>
      <c r="D3" s="386"/>
      <c r="E3" s="387"/>
      <c r="G3" s="388" t="s">
        <v>2</v>
      </c>
    </row>
    <row r="4" s="377" customFormat="1" ht="18.75" customHeight="1" spans="1:7">
      <c r="A4" s="389" t="s">
        <v>1128</v>
      </c>
      <c r="B4" s="389" t="s">
        <v>1129</v>
      </c>
      <c r="C4" s="390" t="s">
        <v>1130</v>
      </c>
      <c r="D4" s="391" t="s">
        <v>1131</v>
      </c>
      <c r="E4" s="391"/>
      <c r="F4" s="391"/>
      <c r="G4" s="391" t="s">
        <v>1132</v>
      </c>
    </row>
    <row r="5" s="377" customFormat="1" ht="18.75" customHeight="1" spans="1:7">
      <c r="A5" s="389"/>
      <c r="B5" s="392"/>
      <c r="C5" s="390"/>
      <c r="D5" s="391" t="s">
        <v>1133</v>
      </c>
      <c r="E5" s="391" t="s">
        <v>1134</v>
      </c>
      <c r="F5" s="391" t="s">
        <v>1135</v>
      </c>
      <c r="G5" s="391"/>
    </row>
    <row r="6" s="376" customFormat="1" ht="18.75" customHeight="1" spans="1:7">
      <c r="A6" s="393" t="s">
        <v>1107</v>
      </c>
      <c r="B6" s="394">
        <v>1</v>
      </c>
      <c r="C6" s="395">
        <v>2</v>
      </c>
      <c r="D6" s="395">
        <v>3</v>
      </c>
      <c r="E6" s="395">
        <v>4</v>
      </c>
      <c r="F6" s="395">
        <v>5</v>
      </c>
      <c r="G6" s="395">
        <v>6</v>
      </c>
    </row>
    <row r="7" s="376" customFormat="1" ht="18.75" customHeight="1" spans="1:7">
      <c r="A7" s="393" t="s">
        <v>1107</v>
      </c>
      <c r="B7" s="396">
        <v>1299</v>
      </c>
      <c r="C7" s="396">
        <v>0</v>
      </c>
      <c r="D7" s="396">
        <v>998</v>
      </c>
      <c r="E7" s="396">
        <v>124</v>
      </c>
      <c r="F7" s="396">
        <v>874</v>
      </c>
      <c r="G7" s="396">
        <v>301</v>
      </c>
    </row>
    <row r="8" s="376" customFormat="1" ht="18.75" customHeight="1" spans="1:7">
      <c r="A8" s="397"/>
      <c r="B8" s="396">
        <v>0</v>
      </c>
      <c r="C8" s="396">
        <v>0</v>
      </c>
      <c r="D8" s="396">
        <v>0</v>
      </c>
      <c r="E8" s="396">
        <v>0</v>
      </c>
      <c r="F8" s="396">
        <v>0</v>
      </c>
      <c r="G8" s="396">
        <v>0</v>
      </c>
    </row>
    <row r="9" s="376" customFormat="1" ht="18.75" customHeight="1" spans="1:7">
      <c r="A9" s="397" t="s">
        <v>1136</v>
      </c>
      <c r="B9" s="396">
        <v>315</v>
      </c>
      <c r="C9" s="396">
        <v>0</v>
      </c>
      <c r="D9" s="396">
        <v>292</v>
      </c>
      <c r="E9" s="396">
        <v>124</v>
      </c>
      <c r="F9" s="396">
        <v>168</v>
      </c>
      <c r="G9" s="396">
        <v>24</v>
      </c>
    </row>
    <row r="10" s="376" customFormat="1" ht="18.75" customHeight="1" spans="1:7">
      <c r="A10" s="397" t="s">
        <v>1137</v>
      </c>
      <c r="B10" s="396">
        <v>608</v>
      </c>
      <c r="C10" s="396">
        <v>0</v>
      </c>
      <c r="D10" s="396">
        <v>411</v>
      </c>
      <c r="E10" s="396">
        <v>0</v>
      </c>
      <c r="F10" s="396">
        <v>411</v>
      </c>
      <c r="G10" s="396">
        <v>197</v>
      </c>
    </row>
    <row r="11" s="376" customFormat="1" ht="18.75" customHeight="1" spans="1:7">
      <c r="A11" s="397" t="s">
        <v>1138</v>
      </c>
      <c r="B11" s="396">
        <v>112</v>
      </c>
      <c r="C11" s="396">
        <v>0</v>
      </c>
      <c r="D11" s="396">
        <v>100</v>
      </c>
      <c r="E11" s="396">
        <v>0</v>
      </c>
      <c r="F11" s="396">
        <v>100</v>
      </c>
      <c r="G11" s="396">
        <v>12</v>
      </c>
    </row>
    <row r="12" s="376" customFormat="1" ht="18.75" customHeight="1" spans="1:7">
      <c r="A12" s="397" t="s">
        <v>1139</v>
      </c>
      <c r="B12" s="396">
        <v>264</v>
      </c>
      <c r="C12" s="396">
        <v>0</v>
      </c>
      <c r="D12" s="396">
        <v>195</v>
      </c>
      <c r="E12" s="396">
        <v>0</v>
      </c>
      <c r="F12" s="396">
        <v>195</v>
      </c>
      <c r="G12" s="396">
        <v>68</v>
      </c>
    </row>
    <row r="13" s="376" customFormat="1" ht="18.75" customHeight="1" spans="1:7">
      <c r="A13" s="398"/>
      <c r="B13" s="399"/>
      <c r="C13" s="399"/>
      <c r="D13" s="399"/>
      <c r="E13" s="399"/>
      <c r="F13" s="399"/>
      <c r="G13" s="399"/>
    </row>
    <row r="14" s="292" customFormat="1" ht="35.1" customHeight="1" spans="1:5">
      <c r="A14" s="300" t="s">
        <v>1140</v>
      </c>
      <c r="B14" s="300"/>
      <c r="C14" s="300"/>
      <c r="D14" s="300"/>
      <c r="E14" s="400"/>
    </row>
    <row r="15" s="292" customFormat="1" ht="17.1" customHeight="1" spans="1:5">
      <c r="A15" s="401"/>
      <c r="B15" s="401"/>
      <c r="C15" s="401"/>
      <c r="D15" s="402"/>
      <c r="E15" s="403" t="s">
        <v>2</v>
      </c>
    </row>
    <row r="16" s="10" customFormat="1" ht="24.95" customHeight="1" spans="1:5">
      <c r="A16" s="404" t="s">
        <v>4</v>
      </c>
      <c r="B16" s="404" t="s">
        <v>1141</v>
      </c>
      <c r="C16" s="404" t="s">
        <v>6</v>
      </c>
      <c r="D16" s="405" t="s">
        <v>1142</v>
      </c>
      <c r="E16" s="406"/>
    </row>
    <row r="17" s="10" customFormat="1" ht="24.95" customHeight="1" spans="1:5">
      <c r="A17" s="407"/>
      <c r="B17" s="407"/>
      <c r="C17" s="407"/>
      <c r="D17" s="168" t="s">
        <v>1143</v>
      </c>
      <c r="E17" s="408" t="s">
        <v>1144</v>
      </c>
    </row>
    <row r="18" s="378" customFormat="1" ht="24.95" customHeight="1" spans="1:5">
      <c r="A18" s="409" t="s">
        <v>1107</v>
      </c>
      <c r="B18" s="410">
        <f>B19+B20+B21</f>
        <v>830</v>
      </c>
      <c r="C18" s="410">
        <f>C19+C20+C21</f>
        <v>608</v>
      </c>
      <c r="D18" s="411">
        <f t="shared" ref="D18:D21" si="0">C18-B18</f>
        <v>-222</v>
      </c>
      <c r="E18" s="412">
        <f t="shared" ref="E18:E21" si="1">D18/B18</f>
        <v>-0.2675</v>
      </c>
    </row>
    <row r="19" s="379" customFormat="1" ht="35.1" customHeight="1" spans="1:5">
      <c r="A19" s="413" t="s">
        <v>1145</v>
      </c>
      <c r="B19" s="414"/>
      <c r="C19" s="415"/>
      <c r="D19" s="415"/>
      <c r="E19" s="416"/>
    </row>
    <row r="20" s="379" customFormat="1" ht="29.1" customHeight="1" spans="1:5">
      <c r="A20" s="413" t="s">
        <v>1146</v>
      </c>
      <c r="B20" s="414">
        <v>324</v>
      </c>
      <c r="C20" s="415">
        <v>197</v>
      </c>
      <c r="D20" s="415">
        <f t="shared" si="0"/>
        <v>-127</v>
      </c>
      <c r="E20" s="416">
        <f t="shared" si="1"/>
        <v>-0.392</v>
      </c>
    </row>
    <row r="21" s="379" customFormat="1" ht="35.1" customHeight="1" spans="1:5">
      <c r="A21" s="413" t="s">
        <v>1147</v>
      </c>
      <c r="B21" s="414">
        <f>SUM(B22:B23)</f>
        <v>506</v>
      </c>
      <c r="C21" s="415">
        <f>SUM(C22:C23)</f>
        <v>411</v>
      </c>
      <c r="D21" s="415">
        <f t="shared" si="0"/>
        <v>-95</v>
      </c>
      <c r="E21" s="416">
        <f t="shared" si="1"/>
        <v>-0.1877</v>
      </c>
    </row>
    <row r="22" s="380" customFormat="1" ht="30" customHeight="1" spans="1:5">
      <c r="A22" s="417" t="s">
        <v>1148</v>
      </c>
      <c r="B22" s="418"/>
      <c r="C22" s="419"/>
      <c r="D22" s="419"/>
      <c r="E22" s="420"/>
    </row>
    <row r="23" s="380" customFormat="1" ht="26.1" customHeight="1" spans="1:5">
      <c r="A23" s="417" t="s">
        <v>1149</v>
      </c>
      <c r="B23" s="418">
        <v>506</v>
      </c>
      <c r="C23" s="419">
        <v>411</v>
      </c>
      <c r="D23" s="419">
        <f>C23-B23</f>
        <v>-95</v>
      </c>
      <c r="E23" s="420">
        <f>D23/B23</f>
        <v>-0.1877</v>
      </c>
    </row>
    <row r="24" s="376" customFormat="1" ht="18.75" customHeight="1" spans="1:7">
      <c r="A24" s="398"/>
      <c r="B24" s="399"/>
      <c r="C24" s="399"/>
      <c r="D24" s="399"/>
      <c r="E24" s="399"/>
      <c r="F24" s="399"/>
      <c r="G24" s="399"/>
    </row>
    <row r="25" s="376" customFormat="1" ht="18.75" customHeight="1" spans="1:7">
      <c r="A25" s="398"/>
      <c r="B25" s="399"/>
      <c r="C25" s="399"/>
      <c r="D25" s="399"/>
      <c r="E25" s="399"/>
      <c r="F25" s="399"/>
      <c r="G25" s="399"/>
    </row>
    <row r="26" s="376" customFormat="1" ht="18.75" customHeight="1" spans="1:7">
      <c r="A26" s="398"/>
      <c r="B26" s="399"/>
      <c r="C26" s="399"/>
      <c r="D26" s="399"/>
      <c r="E26" s="399"/>
      <c r="F26" s="399"/>
      <c r="G26" s="399"/>
    </row>
    <row r="27" s="376" customFormat="1" ht="18.75" customHeight="1" spans="1:7">
      <c r="A27" s="398"/>
      <c r="B27" s="399"/>
      <c r="C27" s="399"/>
      <c r="D27" s="399"/>
      <c r="E27" s="399"/>
      <c r="F27" s="399"/>
      <c r="G27" s="399"/>
    </row>
    <row r="28" s="376" customFormat="1" customHeight="1" spans="1:7">
      <c r="A28" s="421" t="s">
        <v>1150</v>
      </c>
      <c r="B28" s="421"/>
      <c r="C28" s="421"/>
      <c r="D28" s="421"/>
      <c r="E28" s="421"/>
      <c r="F28" s="421"/>
      <c r="G28" s="421"/>
    </row>
    <row r="29" s="376" customFormat="1" customHeight="1" spans="1:7">
      <c r="A29" s="421"/>
      <c r="B29" s="421"/>
      <c r="C29" s="421"/>
      <c r="D29" s="421"/>
      <c r="E29" s="421"/>
      <c r="F29" s="421"/>
      <c r="G29" s="421"/>
    </row>
    <row r="30" s="376" customFormat="1" customHeight="1" spans="1:7">
      <c r="A30" s="421"/>
      <c r="B30" s="421"/>
      <c r="C30" s="421"/>
      <c r="D30" s="421"/>
      <c r="E30" s="421"/>
      <c r="F30" s="421"/>
      <c r="G30" s="421"/>
    </row>
    <row r="31" s="376" customFormat="1" customHeight="1" spans="1:7">
      <c r="A31" s="421"/>
      <c r="B31" s="421"/>
      <c r="C31" s="421"/>
      <c r="D31" s="421"/>
      <c r="E31" s="421"/>
      <c r="F31" s="421"/>
      <c r="G31" s="421"/>
    </row>
    <row r="32" s="376" customFormat="1" ht="16" customHeight="1" spans="1:7">
      <c r="A32" s="421"/>
      <c r="B32" s="421"/>
      <c r="C32" s="421"/>
      <c r="D32" s="421"/>
      <c r="E32" s="421"/>
      <c r="F32" s="421"/>
      <c r="G32" s="421"/>
    </row>
    <row r="33" s="376" customFormat="1" customHeight="1" spans="1:7">
      <c r="A33" s="421"/>
      <c r="B33" s="421"/>
      <c r="C33" s="421"/>
      <c r="D33" s="421"/>
      <c r="E33" s="421"/>
      <c r="F33" s="421"/>
      <c r="G33" s="421"/>
    </row>
    <row r="34" s="376" customFormat="1" customHeight="1" spans="1:7">
      <c r="A34" s="421"/>
      <c r="B34" s="421"/>
      <c r="C34" s="421"/>
      <c r="D34" s="421"/>
      <c r="E34" s="421"/>
      <c r="F34" s="421"/>
      <c r="G34" s="421"/>
    </row>
    <row r="35" s="376" customFormat="1" customHeight="1" spans="1:7">
      <c r="A35" s="421"/>
      <c r="B35" s="421"/>
      <c r="C35" s="421"/>
      <c r="D35" s="421"/>
      <c r="E35" s="421"/>
      <c r="F35" s="421"/>
      <c r="G35" s="421"/>
    </row>
    <row r="36" s="376" customFormat="1" customHeight="1" spans="1:7">
      <c r="A36" s="421"/>
      <c r="B36" s="421"/>
      <c r="C36" s="421"/>
      <c r="D36" s="421"/>
      <c r="E36" s="421"/>
      <c r="F36" s="421"/>
      <c r="G36" s="421"/>
    </row>
    <row r="37" s="376" customFormat="1" customHeight="1" spans="1:7">
      <c r="A37" s="421"/>
      <c r="B37" s="421"/>
      <c r="C37" s="421"/>
      <c r="D37" s="421"/>
      <c r="E37" s="421"/>
      <c r="F37" s="421"/>
      <c r="G37" s="421"/>
    </row>
    <row r="38" s="376" customFormat="1" customHeight="1" spans="1:7">
      <c r="A38" s="421"/>
      <c r="B38" s="421"/>
      <c r="C38" s="421"/>
      <c r="D38" s="421"/>
      <c r="E38" s="421"/>
      <c r="F38" s="421"/>
      <c r="G38" s="421"/>
    </row>
    <row r="39" s="376" customFormat="1" ht="67" customHeight="1" spans="1:7">
      <c r="A39" s="421"/>
      <c r="B39" s="421"/>
      <c r="C39" s="421"/>
      <c r="D39" s="421"/>
      <c r="E39" s="421"/>
      <c r="F39" s="421"/>
      <c r="G39" s="421"/>
    </row>
  </sheetData>
  <sheetProtection selectLockedCells="1" selectUnlockedCells="1"/>
  <mergeCells count="13">
    <mergeCell ref="A2:G2"/>
    <mergeCell ref="A3:D3"/>
    <mergeCell ref="D4:F4"/>
    <mergeCell ref="A14:E14"/>
    <mergeCell ref="D16:E16"/>
    <mergeCell ref="A4:A6"/>
    <mergeCell ref="A16:A17"/>
    <mergeCell ref="B4:B5"/>
    <mergeCell ref="B16:B17"/>
    <mergeCell ref="C4:C5"/>
    <mergeCell ref="C16:C17"/>
    <mergeCell ref="G4:G5"/>
    <mergeCell ref="A28:G3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1"/>
  <sheetViews>
    <sheetView showGridLines="0" showZeros="0" view="pageBreakPreview" zoomScaleNormal="115" topLeftCell="B13" workbookViewId="0">
      <selection activeCell="L27" sqref="L27"/>
    </sheetView>
  </sheetViews>
  <sheetFormatPr defaultColWidth="9" defaultRowHeight="14.25" outlineLevelCol="5"/>
  <cols>
    <col min="1" max="1" width="20.6333333333333" style="160" hidden="1" customWidth="1"/>
    <col min="2" max="2" width="50.75" style="160" customWidth="1"/>
    <col min="3" max="4" width="20.6333333333333" style="160" customWidth="1"/>
    <col min="5" max="5" width="20.6333333333333" style="354" customWidth="1"/>
    <col min="6" max="6" width="3.75" style="160" hidden="1" customWidth="1"/>
    <col min="7" max="16357" width="9" style="160"/>
    <col min="16358" max="16358" width="45.6333333333333" style="160"/>
    <col min="16359" max="16384" width="9" style="160"/>
  </cols>
  <sheetData>
    <row r="1" s="292" customFormat="1" ht="40.5" customHeight="1" spans="1:5">
      <c r="A1" s="300" t="s">
        <v>1151</v>
      </c>
      <c r="B1" s="300"/>
      <c r="C1" s="300"/>
      <c r="D1" s="300"/>
      <c r="E1" s="300"/>
    </row>
    <row r="2" s="351" customFormat="1" ht="20.1" customHeight="1" spans="1:6">
      <c r="A2" s="355"/>
      <c r="B2" s="356"/>
      <c r="C2" s="357"/>
      <c r="D2" s="356"/>
      <c r="E2" s="358" t="s">
        <v>2</v>
      </c>
      <c r="F2" s="355"/>
    </row>
    <row r="3" s="352" customFormat="1" ht="45" customHeight="1" spans="1:6">
      <c r="A3" s="359" t="s">
        <v>3</v>
      </c>
      <c r="B3" s="360" t="s">
        <v>4</v>
      </c>
      <c r="C3" s="125" t="s">
        <v>5</v>
      </c>
      <c r="D3" s="125" t="s">
        <v>6</v>
      </c>
      <c r="E3" s="125" t="s">
        <v>7</v>
      </c>
      <c r="F3" s="361" t="s">
        <v>8</v>
      </c>
    </row>
    <row r="4" s="352" customFormat="1" ht="36" customHeight="1" spans="1:6">
      <c r="A4" s="313" t="s">
        <v>1152</v>
      </c>
      <c r="B4" s="309" t="s">
        <v>1153</v>
      </c>
      <c r="C4" s="310"/>
      <c r="D4" s="310"/>
      <c r="E4" s="320"/>
      <c r="F4" s="362" t="str">
        <f t="shared" ref="F4:F37" si="0">IF(LEN(A4)=7,"是",IF(B4&lt;&gt;"",IF(SUM(C4:D4)&lt;&gt;0,"是","否"),"是"))</f>
        <v>是</v>
      </c>
    </row>
    <row r="5" ht="36" customHeight="1" spans="1:6">
      <c r="A5" s="313" t="s">
        <v>1154</v>
      </c>
      <c r="B5" s="309" t="s">
        <v>1155</v>
      </c>
      <c r="C5" s="310"/>
      <c r="D5" s="310"/>
      <c r="E5" s="363"/>
      <c r="F5" s="362" t="str">
        <f t="shared" si="0"/>
        <v>是</v>
      </c>
    </row>
    <row r="6" ht="36" customHeight="1" spans="1:6">
      <c r="A6" s="313" t="s">
        <v>1156</v>
      </c>
      <c r="B6" s="309" t="s">
        <v>1157</v>
      </c>
      <c r="C6" s="310"/>
      <c r="D6" s="310"/>
      <c r="E6" s="363"/>
      <c r="F6" s="362" t="str">
        <f t="shared" si="0"/>
        <v>是</v>
      </c>
    </row>
    <row r="7" ht="36" customHeight="1" spans="1:6">
      <c r="A7" s="313" t="s">
        <v>1158</v>
      </c>
      <c r="B7" s="309" t="s">
        <v>1159</v>
      </c>
      <c r="C7" s="310"/>
      <c r="D7" s="310"/>
      <c r="E7" s="363"/>
      <c r="F7" s="362" t="str">
        <f t="shared" si="0"/>
        <v>是</v>
      </c>
    </row>
    <row r="8" ht="36" customHeight="1" spans="1:6">
      <c r="A8" s="313" t="s">
        <v>1160</v>
      </c>
      <c r="B8" s="309" t="s">
        <v>1161</v>
      </c>
      <c r="C8" s="310"/>
      <c r="D8" s="310"/>
      <c r="E8" s="363"/>
      <c r="F8" s="362" t="str">
        <f t="shared" si="0"/>
        <v>是</v>
      </c>
    </row>
    <row r="9" ht="36" customHeight="1" spans="1:6">
      <c r="A9" s="313" t="s">
        <v>1162</v>
      </c>
      <c r="B9" s="309" t="s">
        <v>1163</v>
      </c>
      <c r="C9" s="310"/>
      <c r="D9" s="310"/>
      <c r="E9" s="363"/>
      <c r="F9" s="362" t="str">
        <f t="shared" si="0"/>
        <v>是</v>
      </c>
    </row>
    <row r="10" ht="36" customHeight="1" spans="1:6">
      <c r="A10" s="313" t="s">
        <v>1164</v>
      </c>
      <c r="B10" s="309" t="s">
        <v>1165</v>
      </c>
      <c r="C10" s="310">
        <f>SUM(C11:C14)</f>
        <v>7424</v>
      </c>
      <c r="D10" s="310">
        <f>SUM(D11:D14)</f>
        <v>26738</v>
      </c>
      <c r="E10" s="363">
        <f>(D10-C10)/C10</f>
        <v>2.602</v>
      </c>
      <c r="F10" s="362" t="str">
        <f t="shared" si="0"/>
        <v>是</v>
      </c>
    </row>
    <row r="11" s="353" customFormat="1" ht="36" customHeight="1" spans="1:6">
      <c r="A11" s="313" t="s">
        <v>1166</v>
      </c>
      <c r="B11" s="314" t="s">
        <v>1167</v>
      </c>
      <c r="C11" s="364">
        <v>6019</v>
      </c>
      <c r="D11" s="364">
        <v>26738</v>
      </c>
      <c r="E11" s="365">
        <f t="shared" ref="E11:E37" si="1">(D11-C11)/C11</f>
        <v>3.442</v>
      </c>
      <c r="F11" s="362" t="str">
        <f t="shared" si="0"/>
        <v>是</v>
      </c>
    </row>
    <row r="12" s="353" customFormat="1" ht="36" customHeight="1" spans="1:6">
      <c r="A12" s="313" t="s">
        <v>1168</v>
      </c>
      <c r="B12" s="314" t="s">
        <v>1169</v>
      </c>
      <c r="C12" s="364">
        <v>1179</v>
      </c>
      <c r="D12" s="315"/>
      <c r="E12" s="365">
        <f t="shared" si="1"/>
        <v>-1</v>
      </c>
      <c r="F12" s="362" t="str">
        <f t="shared" si="0"/>
        <v>是</v>
      </c>
    </row>
    <row r="13" s="353" customFormat="1" ht="36" customHeight="1" spans="1:6">
      <c r="A13" s="313" t="s">
        <v>1170</v>
      </c>
      <c r="B13" s="314" t="s">
        <v>1171</v>
      </c>
      <c r="C13" s="364">
        <v>357</v>
      </c>
      <c r="D13" s="315"/>
      <c r="E13" s="365">
        <f t="shared" si="1"/>
        <v>-1</v>
      </c>
      <c r="F13" s="362" t="str">
        <f t="shared" si="0"/>
        <v>是</v>
      </c>
    </row>
    <row r="14" s="353" customFormat="1" ht="36" customHeight="1" spans="1:6">
      <c r="A14" s="313" t="s">
        <v>1172</v>
      </c>
      <c r="B14" s="314" t="s">
        <v>1173</v>
      </c>
      <c r="C14" s="364">
        <v>-131</v>
      </c>
      <c r="D14" s="315"/>
      <c r="E14" s="365">
        <f t="shared" si="1"/>
        <v>-1</v>
      </c>
      <c r="F14" s="362" t="str">
        <f t="shared" si="0"/>
        <v>是</v>
      </c>
    </row>
    <row r="15" s="353" customFormat="1" ht="36" customHeight="1" spans="1:6">
      <c r="A15" s="313" t="s">
        <v>1174</v>
      </c>
      <c r="B15" s="314" t="s">
        <v>1175</v>
      </c>
      <c r="C15" s="315"/>
      <c r="D15" s="315"/>
      <c r="E15" s="365"/>
      <c r="F15" s="362" t="str">
        <f t="shared" si="0"/>
        <v>否</v>
      </c>
    </row>
    <row r="16" ht="36" customHeight="1" spans="1:6">
      <c r="A16" s="366" t="s">
        <v>1176</v>
      </c>
      <c r="B16" s="169" t="s">
        <v>1177</v>
      </c>
      <c r="C16" s="310"/>
      <c r="D16" s="310"/>
      <c r="E16" s="363"/>
      <c r="F16" s="362" t="str">
        <f t="shared" si="0"/>
        <v>是</v>
      </c>
    </row>
    <row r="17" ht="36" customHeight="1" spans="1:6">
      <c r="A17" s="366" t="s">
        <v>1178</v>
      </c>
      <c r="B17" s="169" t="s">
        <v>1179</v>
      </c>
      <c r="C17" s="310"/>
      <c r="D17" s="310"/>
      <c r="E17" s="363"/>
      <c r="F17" s="362" t="str">
        <f t="shared" si="0"/>
        <v>是</v>
      </c>
    </row>
    <row r="18" s="353" customFormat="1" ht="36" customHeight="1" spans="1:6">
      <c r="A18" s="366" t="s">
        <v>1180</v>
      </c>
      <c r="B18" s="191" t="s">
        <v>1181</v>
      </c>
      <c r="C18" s="315"/>
      <c r="D18" s="315"/>
      <c r="E18" s="365"/>
      <c r="F18" s="362" t="str">
        <f t="shared" si="0"/>
        <v>否</v>
      </c>
    </row>
    <row r="19" s="353" customFormat="1" ht="36" customHeight="1" spans="1:6">
      <c r="A19" s="366" t="s">
        <v>1182</v>
      </c>
      <c r="B19" s="191" t="s">
        <v>1183</v>
      </c>
      <c r="C19" s="315"/>
      <c r="D19" s="315"/>
      <c r="E19" s="365"/>
      <c r="F19" s="362" t="str">
        <f t="shared" si="0"/>
        <v>否</v>
      </c>
    </row>
    <row r="20" ht="36" customHeight="1" spans="1:6">
      <c r="A20" s="366" t="s">
        <v>1184</v>
      </c>
      <c r="B20" s="169" t="s">
        <v>1185</v>
      </c>
      <c r="C20" s="310">
        <v>237</v>
      </c>
      <c r="D20" s="310">
        <v>90</v>
      </c>
      <c r="E20" s="363">
        <f t="shared" si="1"/>
        <v>-0.62</v>
      </c>
      <c r="F20" s="362" t="str">
        <f t="shared" si="0"/>
        <v>是</v>
      </c>
    </row>
    <row r="21" ht="36" customHeight="1" spans="1:6">
      <c r="A21" s="366" t="s">
        <v>1186</v>
      </c>
      <c r="B21" s="169" t="s">
        <v>1187</v>
      </c>
      <c r="C21" s="310"/>
      <c r="D21" s="310"/>
      <c r="E21" s="363"/>
      <c r="F21" s="362" t="str">
        <f t="shared" si="0"/>
        <v>是</v>
      </c>
    </row>
    <row r="22" ht="36" customHeight="1" spans="1:6">
      <c r="A22" s="366" t="s">
        <v>1188</v>
      </c>
      <c r="B22" s="169" t="s">
        <v>1189</v>
      </c>
      <c r="C22" s="310"/>
      <c r="D22" s="310"/>
      <c r="E22" s="363"/>
      <c r="F22" s="362" t="str">
        <f t="shared" si="0"/>
        <v>是</v>
      </c>
    </row>
    <row r="23" ht="36" customHeight="1" spans="1:6">
      <c r="A23" s="313" t="s">
        <v>1190</v>
      </c>
      <c r="B23" s="309" t="s">
        <v>1191</v>
      </c>
      <c r="C23" s="310"/>
      <c r="D23" s="310"/>
      <c r="E23" s="363"/>
      <c r="F23" s="362" t="str">
        <f t="shared" si="0"/>
        <v>是</v>
      </c>
    </row>
    <row r="24" ht="36" customHeight="1" spans="1:6">
      <c r="A24" s="313" t="s">
        <v>1192</v>
      </c>
      <c r="B24" s="309" t="s">
        <v>1193</v>
      </c>
      <c r="C24" s="310">
        <v>549</v>
      </c>
      <c r="D24" s="310">
        <v>500</v>
      </c>
      <c r="E24" s="363">
        <f t="shared" si="1"/>
        <v>-0.089</v>
      </c>
      <c r="F24" s="362" t="str">
        <f t="shared" si="0"/>
        <v>是</v>
      </c>
    </row>
    <row r="25" ht="36" customHeight="1" spans="1:6">
      <c r="A25" s="313" t="s">
        <v>1194</v>
      </c>
      <c r="B25" s="309" t="s">
        <v>1195</v>
      </c>
      <c r="C25" s="310"/>
      <c r="D25" s="310"/>
      <c r="E25" s="363"/>
      <c r="F25" s="362" t="str">
        <f t="shared" si="0"/>
        <v>是</v>
      </c>
    </row>
    <row r="26" ht="36" customHeight="1" spans="1:6">
      <c r="A26" s="313" t="s">
        <v>1196</v>
      </c>
      <c r="B26" s="309" t="s">
        <v>1197</v>
      </c>
      <c r="C26" s="310"/>
      <c r="D26" s="310"/>
      <c r="E26" s="363"/>
      <c r="F26" s="362" t="str">
        <f t="shared" si="0"/>
        <v>是</v>
      </c>
    </row>
    <row r="27" ht="36" customHeight="1" spans="1:6">
      <c r="A27" s="313" t="s">
        <v>1198</v>
      </c>
      <c r="B27" s="309" t="s">
        <v>1199</v>
      </c>
      <c r="C27" s="310">
        <v>4821</v>
      </c>
      <c r="D27" s="310">
        <v>7357</v>
      </c>
      <c r="E27" s="363">
        <f t="shared" si="1"/>
        <v>0.526</v>
      </c>
      <c r="F27" s="362" t="str">
        <f t="shared" si="0"/>
        <v>是</v>
      </c>
    </row>
    <row r="28" ht="36" customHeight="1" spans="1:6">
      <c r="A28" s="313"/>
      <c r="B28" s="314"/>
      <c r="C28" s="315"/>
      <c r="D28" s="315"/>
      <c r="E28" s="363"/>
      <c r="F28" s="362" t="str">
        <f t="shared" si="0"/>
        <v>是</v>
      </c>
    </row>
    <row r="29" ht="36" customHeight="1" spans="1:6">
      <c r="A29" s="333"/>
      <c r="B29" s="334" t="s">
        <v>1200</v>
      </c>
      <c r="C29" s="310">
        <f>C10+C20+C24+C27</f>
        <v>13031</v>
      </c>
      <c r="D29" s="310">
        <f>D10+D20+D24+D27</f>
        <v>34685</v>
      </c>
      <c r="E29" s="363">
        <f t="shared" si="1"/>
        <v>1.662</v>
      </c>
      <c r="F29" s="362" t="str">
        <f t="shared" si="0"/>
        <v>是</v>
      </c>
    </row>
    <row r="30" ht="36" customHeight="1" spans="1:6">
      <c r="A30" s="367">
        <v>105</v>
      </c>
      <c r="B30" s="368" t="s">
        <v>1201</v>
      </c>
      <c r="C30" s="337"/>
      <c r="D30" s="347"/>
      <c r="E30" s="363"/>
      <c r="F30" s="362" t="str">
        <f t="shared" si="0"/>
        <v>否</v>
      </c>
    </row>
    <row r="31" ht="36" customHeight="1" spans="1:6">
      <c r="A31" s="369">
        <v>110</v>
      </c>
      <c r="B31" s="370" t="s">
        <v>38</v>
      </c>
      <c r="C31" s="337">
        <f>C32+C35+C36+C37</f>
        <v>94183</v>
      </c>
      <c r="D31" s="337">
        <f>D32+D35+D36+D37</f>
        <v>16957</v>
      </c>
      <c r="E31" s="363">
        <f t="shared" si="1"/>
        <v>-0.82</v>
      </c>
      <c r="F31" s="362" t="str">
        <f t="shared" si="0"/>
        <v>是</v>
      </c>
    </row>
    <row r="32" ht="36" customHeight="1" spans="1:6">
      <c r="A32" s="369">
        <v>11004</v>
      </c>
      <c r="B32" s="370" t="s">
        <v>1202</v>
      </c>
      <c r="C32" s="337">
        <f>SUM(C33:C34)</f>
        <v>6019</v>
      </c>
      <c r="D32" s="337">
        <f>SUM(D33:D34)</f>
        <v>3600</v>
      </c>
      <c r="E32" s="363">
        <f t="shared" si="1"/>
        <v>-0.402</v>
      </c>
      <c r="F32" s="362" t="str">
        <f t="shared" si="0"/>
        <v>是</v>
      </c>
    </row>
    <row r="33" s="353" customFormat="1" ht="36" customHeight="1" spans="1:6">
      <c r="A33" s="371">
        <v>1100402</v>
      </c>
      <c r="B33" s="372" t="s">
        <v>1203</v>
      </c>
      <c r="C33" s="344">
        <v>6019</v>
      </c>
      <c r="D33" s="345">
        <v>3600</v>
      </c>
      <c r="E33" s="365">
        <f t="shared" si="1"/>
        <v>-0.402</v>
      </c>
      <c r="F33" s="362" t="str">
        <f t="shared" si="0"/>
        <v>是</v>
      </c>
    </row>
    <row r="34" s="353" customFormat="1" ht="36" customHeight="1" spans="1:6">
      <c r="A34" s="371">
        <v>1100403</v>
      </c>
      <c r="B34" s="372" t="s">
        <v>1204</v>
      </c>
      <c r="C34" s="344"/>
      <c r="D34" s="345"/>
      <c r="E34" s="365"/>
      <c r="F34" s="362" t="str">
        <f t="shared" si="0"/>
        <v>是</v>
      </c>
    </row>
    <row r="35" s="353" customFormat="1" ht="36" customHeight="1" spans="1:6">
      <c r="A35" s="371">
        <v>11008</v>
      </c>
      <c r="B35" s="372" t="s">
        <v>41</v>
      </c>
      <c r="C35" s="344">
        <v>6489</v>
      </c>
      <c r="D35" s="345">
        <v>7057</v>
      </c>
      <c r="E35" s="365">
        <f t="shared" si="1"/>
        <v>0.088</v>
      </c>
      <c r="F35" s="362" t="str">
        <f t="shared" si="0"/>
        <v>是</v>
      </c>
    </row>
    <row r="36" s="353" customFormat="1" ht="36" customHeight="1" spans="1:6">
      <c r="A36" s="371">
        <v>11009</v>
      </c>
      <c r="B36" s="372" t="s">
        <v>42</v>
      </c>
      <c r="C36" s="344">
        <v>83</v>
      </c>
      <c r="D36" s="345"/>
      <c r="E36" s="365">
        <f t="shared" si="1"/>
        <v>-1</v>
      </c>
      <c r="F36" s="362" t="str">
        <f t="shared" si="0"/>
        <v>是</v>
      </c>
    </row>
    <row r="37" s="353" customFormat="1" ht="36" customHeight="1" spans="1:6">
      <c r="A37" s="371">
        <v>1101102</v>
      </c>
      <c r="B37" s="372" t="s">
        <v>1205</v>
      </c>
      <c r="C37" s="344">
        <v>81592</v>
      </c>
      <c r="D37" s="345">
        <v>6300</v>
      </c>
      <c r="E37" s="365"/>
      <c r="F37" s="362"/>
    </row>
    <row r="38" ht="36" customHeight="1" spans="1:6">
      <c r="A38" s="373"/>
      <c r="B38" s="374" t="s">
        <v>47</v>
      </c>
      <c r="C38" s="337">
        <f>C29+C30+C31</f>
        <v>107214</v>
      </c>
      <c r="D38" s="337">
        <f>D29+D30+D31</f>
        <v>51642</v>
      </c>
      <c r="E38" s="363">
        <f>(D38-C38)/C38</f>
        <v>-0.518</v>
      </c>
      <c r="F38" s="362" t="str">
        <f>IF(LEN(A38)=7,"是",IF(B38&lt;&gt;"",IF(SUM(C38:D38)&lt;&gt;0,"是","否"),"是"))</f>
        <v>是</v>
      </c>
    </row>
    <row r="39" spans="3:4">
      <c r="C39" s="375"/>
      <c r="D39" s="375"/>
    </row>
    <row r="41" spans="3:4">
      <c r="C41" s="375"/>
      <c r="D41" s="375"/>
    </row>
    <row r="43" spans="3:4">
      <c r="C43" s="375"/>
      <c r="D43" s="375"/>
    </row>
    <row r="44" spans="3:4">
      <c r="C44" s="375"/>
      <c r="D44" s="375"/>
    </row>
    <row r="46" spans="3:4">
      <c r="C46" s="375"/>
      <c r="D46" s="375"/>
    </row>
    <row r="47" spans="3:4">
      <c r="C47" s="375"/>
      <c r="D47" s="375"/>
    </row>
    <row r="48" spans="3:4">
      <c r="C48" s="375"/>
      <c r="D48" s="375"/>
    </row>
    <row r="49" spans="3:4">
      <c r="C49" s="375"/>
      <c r="D49" s="375"/>
    </row>
    <row r="51" spans="3:4">
      <c r="C51" s="375"/>
      <c r="D51" s="375"/>
    </row>
  </sheetData>
  <sheetProtection algorithmName="SHA-512" hashValue="QNpWajGyO/rcWk9uDGksNKm0+8sH7WYG9DL7EZwqwFwXIce0dWFVt95GcntiA8vf45vh3fmhuJw7jdWF+1nGsQ==" saltValue="mVDB8QiVmRxxuXEHBqQIfQ==" spinCount="100000" sheet="1" selectLockedCells="1" selectUnlockedCells="1" objects="1"/>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94"/>
  <sheetViews>
    <sheetView showGridLines="0" showZeros="0" view="pageBreakPreview" zoomScaleNormal="115" workbookViewId="0">
      <pane xSplit="1" ySplit="3" topLeftCell="B251" activePane="bottomRight" state="frozen"/>
      <selection/>
      <selection pane="topRight"/>
      <selection pane="bottomLeft"/>
      <selection pane="bottomRight" activeCell="M207" sqref="M207"/>
    </sheetView>
  </sheetViews>
  <sheetFormatPr defaultColWidth="9" defaultRowHeight="14.25"/>
  <cols>
    <col min="1" max="1" width="21.5" style="295" hidden="1" customWidth="1"/>
    <col min="2" max="2" width="50.75" style="295" customWidth="1"/>
    <col min="3" max="4" width="20.6333333333333" style="295" customWidth="1"/>
    <col min="5" max="5" width="20.6333333333333" style="298" customWidth="1"/>
    <col min="6" max="6" width="3.75" style="299" hidden="1" customWidth="1"/>
    <col min="7" max="8" width="9" style="295" hidden="1" customWidth="1"/>
    <col min="9" max="16384" width="9" style="295"/>
  </cols>
  <sheetData>
    <row r="1" s="292" customFormat="1" ht="45" customHeight="1" spans="1:16384">
      <c r="A1" s="300"/>
      <c r="B1" s="301" t="s">
        <v>1206</v>
      </c>
      <c r="C1" s="301"/>
      <c r="D1" s="301"/>
      <c r="E1" s="301"/>
      <c r="XFC1" s="295"/>
      <c r="XFD1" s="295"/>
    </row>
    <row r="2" s="293" customFormat="1" ht="20.1" customHeight="1" spans="2:6">
      <c r="B2" s="302"/>
      <c r="C2" s="302"/>
      <c r="D2" s="302"/>
      <c r="E2" s="303" t="s">
        <v>2</v>
      </c>
      <c r="F2" s="304"/>
    </row>
    <row r="3" s="294" customFormat="1" ht="45" customHeight="1" spans="1:7">
      <c r="A3" s="305" t="s">
        <v>3</v>
      </c>
      <c r="B3" s="306" t="s">
        <v>4</v>
      </c>
      <c r="C3" s="124" t="s">
        <v>5</v>
      </c>
      <c r="D3" s="124" t="s">
        <v>6</v>
      </c>
      <c r="E3" s="124" t="s">
        <v>7</v>
      </c>
      <c r="F3" s="307" t="s">
        <v>8</v>
      </c>
      <c r="G3" s="294" t="s">
        <v>114</v>
      </c>
    </row>
    <row r="4" ht="38" customHeight="1" spans="1:7">
      <c r="A4" s="308" t="s">
        <v>61</v>
      </c>
      <c r="B4" s="309" t="s">
        <v>1207</v>
      </c>
      <c r="C4" s="310">
        <v>1</v>
      </c>
      <c r="D4" s="310"/>
      <c r="E4" s="311">
        <f>(D4-C4)/C4</f>
        <v>-1</v>
      </c>
      <c r="F4" s="312" t="str">
        <f>IF(LEN(A4)=3,"是",IF(B4&lt;&gt;"",IF(SUM(C4:D4)&lt;&gt;0,"是","否"),"是"))</f>
        <v>是</v>
      </c>
      <c r="G4" s="295" t="str">
        <f>IF(LEN(A4)=3,"类",IF(LEN(A4)=5,"款","项"))</f>
        <v>类</v>
      </c>
    </row>
    <row r="5" ht="38" customHeight="1" spans="1:7">
      <c r="A5" s="313" t="s">
        <v>1208</v>
      </c>
      <c r="B5" s="314" t="s">
        <v>1209</v>
      </c>
      <c r="C5" s="315">
        <v>1</v>
      </c>
      <c r="D5" s="315"/>
      <c r="E5" s="311">
        <f t="shared" ref="E5:E10" si="0">(D5-C5)/C5</f>
        <v>-1</v>
      </c>
      <c r="F5" s="312" t="str">
        <f t="shared" ref="F5:F36" si="1">IF(LEN(A5)=3,"是",IF(B5&lt;&gt;"",IF(SUM(C5:D5)&lt;&gt;0,"是","否"),"是"))</f>
        <v>是</v>
      </c>
      <c r="G5" s="295" t="str">
        <f t="shared" ref="G5:G68" si="2">IF(LEN(A5)=3,"类",IF(LEN(A5)=5,"款","项"))</f>
        <v>款</v>
      </c>
    </row>
    <row r="6" ht="38" customHeight="1" spans="1:7">
      <c r="A6" s="316">
        <v>2070701</v>
      </c>
      <c r="B6" s="317" t="s">
        <v>1210</v>
      </c>
      <c r="C6" s="318">
        <v>1</v>
      </c>
      <c r="D6" s="318">
        <f>VLOOKUP(A6,'[3]19'!$A$3:$D$311,4,0)</f>
        <v>0</v>
      </c>
      <c r="E6" s="311">
        <f t="shared" si="0"/>
        <v>-1</v>
      </c>
      <c r="F6" s="312" t="str">
        <f t="shared" si="1"/>
        <v>是</v>
      </c>
      <c r="G6" s="295" t="str">
        <f t="shared" si="2"/>
        <v>项</v>
      </c>
    </row>
    <row r="7" ht="38" hidden="1" customHeight="1" spans="1:7">
      <c r="A7" s="316">
        <v>2070702</v>
      </c>
      <c r="B7" s="317" t="s">
        <v>1211</v>
      </c>
      <c r="C7" s="318"/>
      <c r="D7" s="318">
        <f>VLOOKUP(A7,'[3]19'!$A$3:$D$311,4,0)</f>
        <v>0</v>
      </c>
      <c r="E7" s="311" t="e">
        <f t="shared" si="0"/>
        <v>#DIV/0!</v>
      </c>
      <c r="F7" s="312" t="str">
        <f t="shared" si="1"/>
        <v>否</v>
      </c>
      <c r="G7" s="295" t="str">
        <f t="shared" si="2"/>
        <v>项</v>
      </c>
    </row>
    <row r="8" ht="38" hidden="1" customHeight="1" spans="1:7">
      <c r="A8" s="316">
        <v>2070703</v>
      </c>
      <c r="B8" s="317" t="s">
        <v>1212</v>
      </c>
      <c r="C8" s="318"/>
      <c r="D8" s="318">
        <f>VLOOKUP(A8,'[3]19'!$A$3:$D$311,4,0)</f>
        <v>0</v>
      </c>
      <c r="E8" s="311" t="e">
        <f t="shared" si="0"/>
        <v>#DIV/0!</v>
      </c>
      <c r="F8" s="312" t="str">
        <f t="shared" si="1"/>
        <v>否</v>
      </c>
      <c r="G8" s="295" t="str">
        <f t="shared" si="2"/>
        <v>项</v>
      </c>
    </row>
    <row r="9" s="296" customFormat="1" ht="38" hidden="1" customHeight="1" spans="1:7">
      <c r="A9" s="316">
        <v>2070704</v>
      </c>
      <c r="B9" s="317" t="s">
        <v>1213</v>
      </c>
      <c r="C9" s="318"/>
      <c r="D9" s="318">
        <f>VLOOKUP(A9,'[3]19'!$A$3:$D$311,4,0)</f>
        <v>0</v>
      </c>
      <c r="E9" s="311" t="e">
        <f t="shared" si="0"/>
        <v>#DIV/0!</v>
      </c>
      <c r="F9" s="312" t="str">
        <f t="shared" si="1"/>
        <v>否</v>
      </c>
      <c r="G9" s="295" t="str">
        <f t="shared" si="2"/>
        <v>项</v>
      </c>
    </row>
    <row r="10" ht="38" hidden="1" customHeight="1" spans="1:7">
      <c r="A10" s="316">
        <v>2070799</v>
      </c>
      <c r="B10" s="317" t="s">
        <v>1214</v>
      </c>
      <c r="C10" s="318"/>
      <c r="D10" s="318">
        <f>VLOOKUP(A10,'[3]19'!$A$3:$D$311,4,0)</f>
        <v>0</v>
      </c>
      <c r="E10" s="311" t="e">
        <f t="shared" si="0"/>
        <v>#DIV/0!</v>
      </c>
      <c r="F10" s="312" t="str">
        <f t="shared" si="1"/>
        <v>否</v>
      </c>
      <c r="G10" s="295" t="str">
        <f t="shared" si="2"/>
        <v>项</v>
      </c>
    </row>
    <row r="11" ht="38" hidden="1" customHeight="1" spans="1:7">
      <c r="A11" s="316">
        <v>20709</v>
      </c>
      <c r="B11" s="314" t="s">
        <v>1215</v>
      </c>
      <c r="C11" s="315"/>
      <c r="D11" s="315"/>
      <c r="E11" s="311" t="e">
        <f t="shared" ref="E11:E74" si="3">(D11-C11)/C11</f>
        <v>#DIV/0!</v>
      </c>
      <c r="F11" s="312" t="str">
        <f t="shared" si="1"/>
        <v>否</v>
      </c>
      <c r="G11" s="295" t="str">
        <f t="shared" si="2"/>
        <v>款</v>
      </c>
    </row>
    <row r="12" s="296" customFormat="1" ht="38" hidden="1" customHeight="1" spans="1:7">
      <c r="A12" s="316">
        <v>2070901</v>
      </c>
      <c r="B12" s="317" t="s">
        <v>1216</v>
      </c>
      <c r="C12" s="318"/>
      <c r="D12" s="318">
        <f>VLOOKUP(A12,'[3]19'!$A$3:$D$311,4,0)</f>
        <v>0</v>
      </c>
      <c r="E12" s="311" t="e">
        <f t="shared" si="3"/>
        <v>#DIV/0!</v>
      </c>
      <c r="F12" s="312" t="str">
        <f t="shared" si="1"/>
        <v>否</v>
      </c>
      <c r="G12" s="295" t="str">
        <f t="shared" si="2"/>
        <v>项</v>
      </c>
    </row>
    <row r="13" ht="38" hidden="1" customHeight="1" spans="1:7">
      <c r="A13" s="316">
        <v>2070902</v>
      </c>
      <c r="B13" s="317" t="s">
        <v>1217</v>
      </c>
      <c r="C13" s="318"/>
      <c r="D13" s="318">
        <f>VLOOKUP(A13,'[3]19'!$A$3:$D$311,4,0)</f>
        <v>0</v>
      </c>
      <c r="E13" s="311" t="e">
        <f t="shared" si="3"/>
        <v>#DIV/0!</v>
      </c>
      <c r="F13" s="312" t="str">
        <f t="shared" si="1"/>
        <v>否</v>
      </c>
      <c r="G13" s="295" t="str">
        <f t="shared" si="2"/>
        <v>项</v>
      </c>
    </row>
    <row r="14" s="296" customFormat="1" ht="38" hidden="1" customHeight="1" spans="1:7">
      <c r="A14" s="316">
        <v>2070903</v>
      </c>
      <c r="B14" s="317" t="s">
        <v>1218</v>
      </c>
      <c r="C14" s="318"/>
      <c r="D14" s="318">
        <f>VLOOKUP(A14,'[3]19'!$A$3:$D$311,4,0)</f>
        <v>0</v>
      </c>
      <c r="E14" s="311" t="e">
        <f t="shared" si="3"/>
        <v>#DIV/0!</v>
      </c>
      <c r="F14" s="312" t="str">
        <f t="shared" si="1"/>
        <v>否</v>
      </c>
      <c r="G14" s="295" t="str">
        <f t="shared" si="2"/>
        <v>项</v>
      </c>
    </row>
    <row r="15" ht="38" hidden="1" customHeight="1" spans="1:7">
      <c r="A15" s="316">
        <v>2070904</v>
      </c>
      <c r="B15" s="317" t="s">
        <v>1219</v>
      </c>
      <c r="C15" s="318"/>
      <c r="D15" s="318">
        <f>VLOOKUP(A15,'[3]19'!$A$3:$D$311,4,0)</f>
        <v>0</v>
      </c>
      <c r="E15" s="311" t="e">
        <f t="shared" si="3"/>
        <v>#DIV/0!</v>
      </c>
      <c r="F15" s="312" t="str">
        <f t="shared" si="1"/>
        <v>否</v>
      </c>
      <c r="G15" s="295" t="str">
        <f t="shared" si="2"/>
        <v>项</v>
      </c>
    </row>
    <row r="16" ht="38" hidden="1" customHeight="1" spans="1:7">
      <c r="A16" s="316">
        <v>2070999</v>
      </c>
      <c r="B16" s="317" t="s">
        <v>1220</v>
      </c>
      <c r="C16" s="318"/>
      <c r="D16" s="318">
        <f>VLOOKUP(A16,'[3]19'!$A$3:$D$311,4,0)</f>
        <v>0</v>
      </c>
      <c r="E16" s="311" t="e">
        <f t="shared" si="3"/>
        <v>#DIV/0!</v>
      </c>
      <c r="F16" s="312" t="str">
        <f t="shared" si="1"/>
        <v>否</v>
      </c>
      <c r="G16" s="295" t="str">
        <f t="shared" si="2"/>
        <v>项</v>
      </c>
    </row>
    <row r="17" s="296" customFormat="1" ht="38" hidden="1" customHeight="1" spans="1:7">
      <c r="A17" s="316">
        <v>20710</v>
      </c>
      <c r="B17" s="317" t="s">
        <v>1221</v>
      </c>
      <c r="C17" s="318">
        <f>SUM(C18:C19)</f>
        <v>0</v>
      </c>
      <c r="D17" s="318">
        <f>SUM(D18:D19)</f>
        <v>0</v>
      </c>
      <c r="E17" s="311" t="e">
        <f t="shared" si="3"/>
        <v>#DIV/0!</v>
      </c>
      <c r="F17" s="312" t="str">
        <f t="shared" si="1"/>
        <v>否</v>
      </c>
      <c r="G17" s="295" t="str">
        <f t="shared" si="2"/>
        <v>款</v>
      </c>
    </row>
    <row r="18" s="296" customFormat="1" ht="38" hidden="1" customHeight="1" spans="1:7">
      <c r="A18" s="316">
        <v>2071001</v>
      </c>
      <c r="B18" s="317" t="s">
        <v>1222</v>
      </c>
      <c r="C18" s="318"/>
      <c r="D18" s="318">
        <f>VLOOKUP(A18,'[3]19'!$A$3:$D$311,4,0)</f>
        <v>0</v>
      </c>
      <c r="E18" s="311" t="e">
        <f t="shared" si="3"/>
        <v>#DIV/0!</v>
      </c>
      <c r="F18" s="312" t="str">
        <f t="shared" si="1"/>
        <v>否</v>
      </c>
      <c r="G18" s="295" t="str">
        <f t="shared" si="2"/>
        <v>项</v>
      </c>
    </row>
    <row r="19" s="296" customFormat="1" ht="38" hidden="1" customHeight="1" spans="1:7">
      <c r="A19" s="316">
        <v>2071099</v>
      </c>
      <c r="B19" s="317" t="s">
        <v>1223</v>
      </c>
      <c r="C19" s="318"/>
      <c r="D19" s="318">
        <f>VLOOKUP(A19,'[3]19'!$A$3:$D$311,4,0)</f>
        <v>0</v>
      </c>
      <c r="E19" s="311" t="e">
        <f t="shared" si="3"/>
        <v>#DIV/0!</v>
      </c>
      <c r="F19" s="312" t="str">
        <f t="shared" si="1"/>
        <v>否</v>
      </c>
      <c r="G19" s="295" t="str">
        <f t="shared" si="2"/>
        <v>项</v>
      </c>
    </row>
    <row r="20" ht="38" customHeight="1" spans="1:7">
      <c r="A20" s="319">
        <v>208</v>
      </c>
      <c r="B20" s="309" t="s">
        <v>1224</v>
      </c>
      <c r="C20" s="310"/>
      <c r="D20" s="310"/>
      <c r="E20" s="311"/>
      <c r="F20" s="312" t="str">
        <f t="shared" si="1"/>
        <v>是</v>
      </c>
      <c r="G20" s="295" t="str">
        <f t="shared" si="2"/>
        <v>类</v>
      </c>
    </row>
    <row r="21" ht="38" hidden="1" customHeight="1" spans="1:7">
      <c r="A21" s="316">
        <v>20822</v>
      </c>
      <c r="B21" s="314" t="s">
        <v>1225</v>
      </c>
      <c r="C21" s="315"/>
      <c r="D21" s="315"/>
      <c r="E21" s="311" t="e">
        <f t="shared" si="3"/>
        <v>#DIV/0!</v>
      </c>
      <c r="F21" s="312" t="str">
        <f t="shared" si="1"/>
        <v>否</v>
      </c>
      <c r="G21" s="295" t="str">
        <f t="shared" si="2"/>
        <v>款</v>
      </c>
    </row>
    <row r="22" ht="38" hidden="1" customHeight="1" spans="1:7">
      <c r="A22" s="316">
        <v>2082201</v>
      </c>
      <c r="B22" s="317" t="s">
        <v>1226</v>
      </c>
      <c r="C22" s="318"/>
      <c r="D22" s="318"/>
      <c r="E22" s="311" t="e">
        <f t="shared" si="3"/>
        <v>#DIV/0!</v>
      </c>
      <c r="F22" s="312" t="str">
        <f t="shared" si="1"/>
        <v>否</v>
      </c>
      <c r="G22" s="295" t="str">
        <f t="shared" si="2"/>
        <v>项</v>
      </c>
    </row>
    <row r="23" ht="38" hidden="1" customHeight="1" spans="1:7">
      <c r="A23" s="316">
        <v>2082202</v>
      </c>
      <c r="B23" s="317" t="s">
        <v>1227</v>
      </c>
      <c r="C23" s="318"/>
      <c r="D23" s="318"/>
      <c r="E23" s="311" t="e">
        <f t="shared" si="3"/>
        <v>#DIV/0!</v>
      </c>
      <c r="F23" s="312" t="str">
        <f t="shared" si="1"/>
        <v>否</v>
      </c>
      <c r="G23" s="295" t="str">
        <f t="shared" si="2"/>
        <v>项</v>
      </c>
    </row>
    <row r="24" ht="38" hidden="1" customHeight="1" spans="1:7">
      <c r="A24" s="316">
        <v>2082299</v>
      </c>
      <c r="B24" s="317" t="s">
        <v>1228</v>
      </c>
      <c r="C24" s="318"/>
      <c r="D24" s="318"/>
      <c r="E24" s="311" t="e">
        <f t="shared" si="3"/>
        <v>#DIV/0!</v>
      </c>
      <c r="F24" s="312" t="str">
        <f t="shared" si="1"/>
        <v>否</v>
      </c>
      <c r="G24" s="295" t="str">
        <f t="shared" si="2"/>
        <v>项</v>
      </c>
    </row>
    <row r="25" ht="38" hidden="1" customHeight="1" spans="1:7">
      <c r="A25" s="316">
        <v>20823</v>
      </c>
      <c r="B25" s="314" t="s">
        <v>1229</v>
      </c>
      <c r="C25" s="315"/>
      <c r="D25" s="315"/>
      <c r="E25" s="311" t="e">
        <f t="shared" si="3"/>
        <v>#DIV/0!</v>
      </c>
      <c r="F25" s="312" t="str">
        <f t="shared" si="1"/>
        <v>否</v>
      </c>
      <c r="G25" s="295" t="str">
        <f t="shared" si="2"/>
        <v>款</v>
      </c>
    </row>
    <row r="26" s="296" customFormat="1" ht="38" hidden="1" customHeight="1" spans="1:7">
      <c r="A26" s="316">
        <v>2082301</v>
      </c>
      <c r="B26" s="317" t="s">
        <v>1226</v>
      </c>
      <c r="C26" s="318"/>
      <c r="D26" s="318"/>
      <c r="E26" s="311" t="e">
        <f t="shared" si="3"/>
        <v>#DIV/0!</v>
      </c>
      <c r="F26" s="312" t="str">
        <f t="shared" si="1"/>
        <v>否</v>
      </c>
      <c r="G26" s="295" t="str">
        <f t="shared" si="2"/>
        <v>项</v>
      </c>
    </row>
    <row r="27" ht="38" hidden="1" customHeight="1" spans="1:7">
      <c r="A27" s="316">
        <v>2082302</v>
      </c>
      <c r="B27" s="317" t="s">
        <v>1227</v>
      </c>
      <c r="C27" s="318"/>
      <c r="D27" s="318"/>
      <c r="E27" s="311" t="e">
        <f t="shared" si="3"/>
        <v>#DIV/0!</v>
      </c>
      <c r="F27" s="312" t="str">
        <f t="shared" si="1"/>
        <v>否</v>
      </c>
      <c r="G27" s="295" t="str">
        <f t="shared" si="2"/>
        <v>项</v>
      </c>
    </row>
    <row r="28" ht="38" hidden="1" customHeight="1" spans="1:7">
      <c r="A28" s="316">
        <v>2082399</v>
      </c>
      <c r="B28" s="317" t="s">
        <v>1230</v>
      </c>
      <c r="C28" s="318"/>
      <c r="D28" s="318"/>
      <c r="E28" s="311" t="e">
        <f t="shared" si="3"/>
        <v>#DIV/0!</v>
      </c>
      <c r="F28" s="312" t="str">
        <f t="shared" si="1"/>
        <v>否</v>
      </c>
      <c r="G28" s="295" t="str">
        <f t="shared" si="2"/>
        <v>项</v>
      </c>
    </row>
    <row r="29" s="297" customFormat="1" ht="38" hidden="1" customHeight="1" spans="1:7">
      <c r="A29" s="316">
        <v>20829</v>
      </c>
      <c r="B29" s="314" t="s">
        <v>1231</v>
      </c>
      <c r="C29" s="315"/>
      <c r="D29" s="315"/>
      <c r="E29" s="311" t="e">
        <f t="shared" si="3"/>
        <v>#DIV/0!</v>
      </c>
      <c r="F29" s="312" t="str">
        <f t="shared" si="1"/>
        <v>否</v>
      </c>
      <c r="G29" s="295" t="str">
        <f t="shared" si="2"/>
        <v>款</v>
      </c>
    </row>
    <row r="30" s="296" customFormat="1" ht="38" hidden="1" customHeight="1" spans="1:7">
      <c r="A30" s="316">
        <v>2082901</v>
      </c>
      <c r="B30" s="317" t="s">
        <v>1227</v>
      </c>
      <c r="C30" s="318"/>
      <c r="D30" s="318"/>
      <c r="E30" s="311" t="e">
        <f t="shared" si="3"/>
        <v>#DIV/0!</v>
      </c>
      <c r="F30" s="312" t="str">
        <f t="shared" si="1"/>
        <v>否</v>
      </c>
      <c r="G30" s="295" t="str">
        <f t="shared" si="2"/>
        <v>项</v>
      </c>
    </row>
    <row r="31" s="296" customFormat="1" ht="38" hidden="1" customHeight="1" spans="1:7">
      <c r="A31" s="316">
        <v>2082999</v>
      </c>
      <c r="B31" s="317" t="s">
        <v>1232</v>
      </c>
      <c r="C31" s="318"/>
      <c r="D31" s="318"/>
      <c r="E31" s="311" t="e">
        <f t="shared" si="3"/>
        <v>#DIV/0!</v>
      </c>
      <c r="F31" s="312" t="str">
        <f t="shared" si="1"/>
        <v>否</v>
      </c>
      <c r="G31" s="295" t="str">
        <f t="shared" si="2"/>
        <v>项</v>
      </c>
    </row>
    <row r="32" ht="38" customHeight="1" spans="1:7">
      <c r="A32" s="319">
        <v>211</v>
      </c>
      <c r="B32" s="309" t="s">
        <v>1233</v>
      </c>
      <c r="C32" s="310"/>
      <c r="D32" s="310"/>
      <c r="E32" s="311"/>
      <c r="F32" s="312" t="str">
        <f t="shared" si="1"/>
        <v>是</v>
      </c>
      <c r="G32" s="295" t="str">
        <f t="shared" si="2"/>
        <v>类</v>
      </c>
    </row>
    <row r="33" ht="38" hidden="1" customHeight="1" spans="1:7">
      <c r="A33" s="316">
        <v>21160</v>
      </c>
      <c r="B33" s="314" t="s">
        <v>1234</v>
      </c>
      <c r="C33" s="315"/>
      <c r="D33" s="315"/>
      <c r="E33" s="311" t="e">
        <f t="shared" si="3"/>
        <v>#DIV/0!</v>
      </c>
      <c r="F33" s="312" t="str">
        <f t="shared" si="1"/>
        <v>否</v>
      </c>
      <c r="G33" s="295" t="str">
        <f t="shared" si="2"/>
        <v>款</v>
      </c>
    </row>
    <row r="34" s="296" customFormat="1" ht="38" hidden="1" customHeight="1" spans="1:7">
      <c r="A34" s="313">
        <v>2116001</v>
      </c>
      <c r="B34" s="317" t="s">
        <v>1235</v>
      </c>
      <c r="C34" s="318"/>
      <c r="D34" s="318">
        <f>VLOOKUP(A34,'[3]19'!$A$3:$D$311,4,0)</f>
        <v>0</v>
      </c>
      <c r="E34" s="311" t="e">
        <f t="shared" si="3"/>
        <v>#DIV/0!</v>
      </c>
      <c r="F34" s="312" t="str">
        <f t="shared" si="1"/>
        <v>否</v>
      </c>
      <c r="G34" s="295" t="str">
        <f t="shared" si="2"/>
        <v>项</v>
      </c>
    </row>
    <row r="35" s="296" customFormat="1" ht="38" hidden="1" customHeight="1" spans="1:7">
      <c r="A35" s="313">
        <v>2116002</v>
      </c>
      <c r="B35" s="317" t="s">
        <v>1236</v>
      </c>
      <c r="C35" s="318"/>
      <c r="D35" s="318">
        <f>VLOOKUP(A35,'[3]19'!$A$3:$D$311,4,0)</f>
        <v>0</v>
      </c>
      <c r="E35" s="311" t="e">
        <f t="shared" si="3"/>
        <v>#DIV/0!</v>
      </c>
      <c r="F35" s="312" t="str">
        <f t="shared" si="1"/>
        <v>否</v>
      </c>
      <c r="G35" s="295" t="str">
        <f t="shared" si="2"/>
        <v>项</v>
      </c>
    </row>
    <row r="36" s="296" customFormat="1" ht="38" hidden="1" customHeight="1" spans="1:7">
      <c r="A36" s="313">
        <v>2116003</v>
      </c>
      <c r="B36" s="317" t="s">
        <v>1237</v>
      </c>
      <c r="C36" s="318"/>
      <c r="D36" s="318">
        <f>VLOOKUP(A36,'[3]19'!$A$3:$D$311,4,0)</f>
        <v>0</v>
      </c>
      <c r="E36" s="311" t="e">
        <f t="shared" si="3"/>
        <v>#DIV/0!</v>
      </c>
      <c r="F36" s="312" t="str">
        <f t="shared" si="1"/>
        <v>否</v>
      </c>
      <c r="G36" s="295" t="str">
        <f t="shared" si="2"/>
        <v>项</v>
      </c>
    </row>
    <row r="37" s="297" customFormat="1" ht="38" hidden="1" customHeight="1" spans="1:7">
      <c r="A37" s="313">
        <v>2116099</v>
      </c>
      <c r="B37" s="317" t="s">
        <v>1238</v>
      </c>
      <c r="C37" s="318"/>
      <c r="D37" s="318">
        <f>VLOOKUP(A37,'[3]19'!$A$3:$D$311,4,0)</f>
        <v>0</v>
      </c>
      <c r="E37" s="311" t="e">
        <f t="shared" si="3"/>
        <v>#DIV/0!</v>
      </c>
      <c r="F37" s="312" t="str">
        <f t="shared" ref="F37:F55" si="4">IF(LEN(A37)=3,"是",IF(B37&lt;&gt;"",IF(SUM(C37:D37)&lt;&gt;0,"是","否"),"是"))</f>
        <v>否</v>
      </c>
      <c r="G37" s="295" t="str">
        <f t="shared" si="2"/>
        <v>项</v>
      </c>
    </row>
    <row r="38" s="296" customFormat="1" ht="38" hidden="1" customHeight="1" spans="1:7">
      <c r="A38" s="313">
        <v>21161</v>
      </c>
      <c r="B38" s="317" t="s">
        <v>1239</v>
      </c>
      <c r="C38" s="318">
        <f>SUM(C39:C42)</f>
        <v>0</v>
      </c>
      <c r="D38" s="318">
        <f>SUM(D39:D42)</f>
        <v>0</v>
      </c>
      <c r="E38" s="311" t="e">
        <f t="shared" si="3"/>
        <v>#DIV/0!</v>
      </c>
      <c r="F38" s="312" t="str">
        <f t="shared" si="4"/>
        <v>否</v>
      </c>
      <c r="G38" s="295" t="str">
        <f t="shared" si="2"/>
        <v>款</v>
      </c>
    </row>
    <row r="39" ht="38" hidden="1" customHeight="1" spans="1:7">
      <c r="A39" s="313">
        <v>2116101</v>
      </c>
      <c r="B39" s="317" t="s">
        <v>1240</v>
      </c>
      <c r="C39" s="318"/>
      <c r="D39" s="318">
        <f>VLOOKUP(A39,'[3]19'!$A$3:$D$311,4,0)</f>
        <v>0</v>
      </c>
      <c r="E39" s="311" t="e">
        <f t="shared" si="3"/>
        <v>#DIV/0!</v>
      </c>
      <c r="F39" s="312" t="str">
        <f t="shared" si="4"/>
        <v>否</v>
      </c>
      <c r="G39" s="295" t="str">
        <f t="shared" si="2"/>
        <v>项</v>
      </c>
    </row>
    <row r="40" ht="38" hidden="1" customHeight="1" spans="1:7">
      <c r="A40" s="313">
        <v>2116102</v>
      </c>
      <c r="B40" s="317" t="s">
        <v>1241</v>
      </c>
      <c r="C40" s="318"/>
      <c r="D40" s="318">
        <f>VLOOKUP(A40,'[3]19'!$A$3:$D$311,4,0)</f>
        <v>0</v>
      </c>
      <c r="E40" s="311" t="e">
        <f t="shared" si="3"/>
        <v>#DIV/0!</v>
      </c>
      <c r="F40" s="312" t="str">
        <f t="shared" si="4"/>
        <v>否</v>
      </c>
      <c r="G40" s="295" t="str">
        <f t="shared" si="2"/>
        <v>项</v>
      </c>
    </row>
    <row r="41" ht="38" hidden="1" customHeight="1" spans="1:7">
      <c r="A41" s="313">
        <v>2116103</v>
      </c>
      <c r="B41" s="317" t="s">
        <v>1242</v>
      </c>
      <c r="C41" s="318"/>
      <c r="D41" s="318">
        <f>VLOOKUP(A41,'[3]19'!$A$3:$D$311,4,0)</f>
        <v>0</v>
      </c>
      <c r="E41" s="311" t="e">
        <f t="shared" si="3"/>
        <v>#DIV/0!</v>
      </c>
      <c r="F41" s="312" t="str">
        <f t="shared" si="4"/>
        <v>否</v>
      </c>
      <c r="G41" s="295" t="str">
        <f t="shared" si="2"/>
        <v>项</v>
      </c>
    </row>
    <row r="42" ht="38" hidden="1" customHeight="1" spans="1:7">
      <c r="A42" s="313">
        <v>2116104</v>
      </c>
      <c r="B42" s="317" t="s">
        <v>1243</v>
      </c>
      <c r="C42" s="318"/>
      <c r="D42" s="318">
        <f>VLOOKUP(A42,'[3]19'!$A$3:$D$311,4,0)</f>
        <v>0</v>
      </c>
      <c r="E42" s="311" t="e">
        <f t="shared" si="3"/>
        <v>#DIV/0!</v>
      </c>
      <c r="F42" s="312" t="str">
        <f t="shared" si="4"/>
        <v>否</v>
      </c>
      <c r="G42" s="295" t="str">
        <f t="shared" si="2"/>
        <v>项</v>
      </c>
    </row>
    <row r="43" ht="38" customHeight="1" spans="1:7">
      <c r="A43" s="319">
        <v>212</v>
      </c>
      <c r="B43" s="309" t="s">
        <v>1244</v>
      </c>
      <c r="C43" s="310">
        <f>SUM(C44,C58,C62,C63,C69,C73,C77,C81,C87,C90)</f>
        <v>9182</v>
      </c>
      <c r="D43" s="310">
        <f>SUM(D44,D58,D62,D63,D69,D73,D77,D81,D87,D90)</f>
        <v>14056</v>
      </c>
      <c r="E43" s="311">
        <f t="shared" si="3"/>
        <v>0.531</v>
      </c>
      <c r="F43" s="312" t="str">
        <f t="shared" si="4"/>
        <v>是</v>
      </c>
      <c r="G43" s="295" t="str">
        <f t="shared" si="2"/>
        <v>类</v>
      </c>
    </row>
    <row r="44" ht="38" customHeight="1" spans="1:7">
      <c r="A44" s="316">
        <v>21208</v>
      </c>
      <c r="B44" s="314" t="s">
        <v>1245</v>
      </c>
      <c r="C44" s="315">
        <f>SUM(C45:C57)</f>
        <v>8500</v>
      </c>
      <c r="D44" s="315">
        <f>SUM(D45:D57)</f>
        <v>13466</v>
      </c>
      <c r="E44" s="311">
        <f t="shared" si="3"/>
        <v>0.584</v>
      </c>
      <c r="F44" s="312" t="str">
        <f t="shared" si="4"/>
        <v>是</v>
      </c>
      <c r="G44" s="295" t="str">
        <f t="shared" si="2"/>
        <v>款</v>
      </c>
    </row>
    <row r="45" ht="38" customHeight="1" spans="1:7">
      <c r="A45" s="316">
        <v>2120801</v>
      </c>
      <c r="B45" s="317" t="s">
        <v>1246</v>
      </c>
      <c r="C45" s="318">
        <v>4798</v>
      </c>
      <c r="D45" s="318">
        <f>VLOOKUP(A45,'[3]19'!$A$3:$D$311,4,0)</f>
        <v>1658</v>
      </c>
      <c r="E45" s="311">
        <f t="shared" si="3"/>
        <v>-0.654</v>
      </c>
      <c r="F45" s="312" t="str">
        <f t="shared" si="4"/>
        <v>是</v>
      </c>
      <c r="G45" s="295" t="str">
        <f t="shared" si="2"/>
        <v>项</v>
      </c>
    </row>
    <row r="46" ht="38" customHeight="1" spans="1:7">
      <c r="A46" s="316">
        <v>2120802</v>
      </c>
      <c r="B46" s="317" t="s">
        <v>1247</v>
      </c>
      <c r="C46" s="318">
        <v>381</v>
      </c>
      <c r="D46" s="318">
        <f>VLOOKUP(A46,'[3]19'!$A$3:$D$311,4,0)</f>
        <v>0</v>
      </c>
      <c r="E46" s="311">
        <f t="shared" si="3"/>
        <v>-1</v>
      </c>
      <c r="F46" s="312" t="str">
        <f t="shared" si="4"/>
        <v>是</v>
      </c>
      <c r="G46" s="295" t="str">
        <f t="shared" si="2"/>
        <v>项</v>
      </c>
    </row>
    <row r="47" ht="38" customHeight="1" spans="1:7">
      <c r="A47" s="316">
        <v>2120803</v>
      </c>
      <c r="B47" s="317" t="s">
        <v>1248</v>
      </c>
      <c r="C47" s="318"/>
      <c r="D47" s="318">
        <f>VLOOKUP(A47,'[3]19'!$A$3:$D$311,4,0)</f>
        <v>1657</v>
      </c>
      <c r="E47" s="320">
        <f>IF(C47&lt;0,"",IFERROR(D47/C47-1,0))</f>
        <v>0</v>
      </c>
      <c r="F47" s="312" t="str">
        <f t="shared" si="4"/>
        <v>是</v>
      </c>
      <c r="G47" s="295" t="str">
        <f t="shared" si="2"/>
        <v>项</v>
      </c>
    </row>
    <row r="48" ht="38" customHeight="1" spans="1:7">
      <c r="A48" s="316">
        <v>2120804</v>
      </c>
      <c r="B48" s="317" t="s">
        <v>1249</v>
      </c>
      <c r="C48" s="318">
        <v>2726</v>
      </c>
      <c r="D48" s="318">
        <f>VLOOKUP(A48,'[3]19'!$A$3:$D$311,4,0)</f>
        <v>9000</v>
      </c>
      <c r="E48" s="311">
        <f t="shared" si="3"/>
        <v>2.302</v>
      </c>
      <c r="F48" s="312" t="str">
        <f t="shared" si="4"/>
        <v>是</v>
      </c>
      <c r="G48" s="295" t="str">
        <f t="shared" si="2"/>
        <v>项</v>
      </c>
    </row>
    <row r="49" ht="38" hidden="1" customHeight="1" spans="1:7">
      <c r="A49" s="316">
        <v>2120805</v>
      </c>
      <c r="B49" s="317" t="s">
        <v>1250</v>
      </c>
      <c r="C49" s="318"/>
      <c r="D49" s="318">
        <f>VLOOKUP(A49,'[3]19'!$A$3:$D$311,4,0)</f>
        <v>0</v>
      </c>
      <c r="E49" s="311" t="e">
        <f t="shared" si="3"/>
        <v>#DIV/0!</v>
      </c>
      <c r="F49" s="312" t="str">
        <f t="shared" si="4"/>
        <v>否</v>
      </c>
      <c r="G49" s="295" t="str">
        <f t="shared" si="2"/>
        <v>项</v>
      </c>
    </row>
    <row r="50" ht="38" customHeight="1" spans="1:7">
      <c r="A50" s="316">
        <v>2120806</v>
      </c>
      <c r="B50" s="317" t="s">
        <v>1251</v>
      </c>
      <c r="C50" s="318">
        <v>106</v>
      </c>
      <c r="D50" s="318">
        <f>VLOOKUP(A50,'[3]19'!$A$3:$D$311,4,0)</f>
        <v>347</v>
      </c>
      <c r="E50" s="311">
        <f t="shared" si="3"/>
        <v>2.274</v>
      </c>
      <c r="F50" s="312" t="str">
        <f t="shared" si="4"/>
        <v>是</v>
      </c>
      <c r="G50" s="295" t="str">
        <f t="shared" si="2"/>
        <v>项</v>
      </c>
    </row>
    <row r="51" ht="38" hidden="1" customHeight="1" spans="1:7">
      <c r="A51" s="316">
        <v>2120807</v>
      </c>
      <c r="B51" s="317" t="s">
        <v>1252</v>
      </c>
      <c r="C51" s="318"/>
      <c r="D51" s="318">
        <f>VLOOKUP(A51,'[3]19'!$A$3:$D$311,4,0)</f>
        <v>0</v>
      </c>
      <c r="E51" s="311" t="e">
        <f t="shared" si="3"/>
        <v>#DIV/0!</v>
      </c>
      <c r="F51" s="312" t="str">
        <f t="shared" si="4"/>
        <v>否</v>
      </c>
      <c r="G51" s="295" t="str">
        <f t="shared" si="2"/>
        <v>项</v>
      </c>
    </row>
    <row r="52" ht="38" hidden="1" customHeight="1" spans="1:7">
      <c r="A52" s="316">
        <v>2120809</v>
      </c>
      <c r="B52" s="317" t="s">
        <v>1253</v>
      </c>
      <c r="C52" s="318"/>
      <c r="D52" s="318">
        <f>VLOOKUP(A52,'[3]19'!$A$3:$D$311,4,0)</f>
        <v>0</v>
      </c>
      <c r="E52" s="311" t="e">
        <f t="shared" si="3"/>
        <v>#DIV/0!</v>
      </c>
      <c r="F52" s="312" t="str">
        <f t="shared" si="4"/>
        <v>否</v>
      </c>
      <c r="G52" s="295" t="str">
        <f t="shared" si="2"/>
        <v>项</v>
      </c>
    </row>
    <row r="53" ht="38" hidden="1" customHeight="1" spans="1:7">
      <c r="A53" s="316">
        <v>2120810</v>
      </c>
      <c r="B53" s="317" t="s">
        <v>1254</v>
      </c>
      <c r="C53" s="318"/>
      <c r="D53" s="318">
        <f>VLOOKUP(A53,'[3]19'!$A$3:$D$311,4,0)</f>
        <v>0</v>
      </c>
      <c r="E53" s="311" t="e">
        <f t="shared" si="3"/>
        <v>#DIV/0!</v>
      </c>
      <c r="F53" s="312" t="str">
        <f t="shared" si="4"/>
        <v>否</v>
      </c>
      <c r="G53" s="295" t="str">
        <f t="shared" si="2"/>
        <v>项</v>
      </c>
    </row>
    <row r="54" ht="38" hidden="1" customHeight="1" spans="1:7">
      <c r="A54" s="316">
        <v>2120811</v>
      </c>
      <c r="B54" s="317" t="s">
        <v>1255</v>
      </c>
      <c r="C54" s="318"/>
      <c r="D54" s="318">
        <f>VLOOKUP(A54,'[3]19'!$A$3:$D$311,4,0)</f>
        <v>0</v>
      </c>
      <c r="E54" s="311" t="e">
        <f t="shared" si="3"/>
        <v>#DIV/0!</v>
      </c>
      <c r="F54" s="312" t="str">
        <f t="shared" si="4"/>
        <v>否</v>
      </c>
      <c r="G54" s="295" t="str">
        <f t="shared" si="2"/>
        <v>项</v>
      </c>
    </row>
    <row r="55" ht="38" hidden="1" customHeight="1" spans="1:7">
      <c r="A55" s="316">
        <v>2120813</v>
      </c>
      <c r="B55" s="317" t="s">
        <v>1256</v>
      </c>
      <c r="C55" s="318"/>
      <c r="D55" s="318">
        <f>VLOOKUP(A55,'[3]19'!$A$3:$D$311,4,0)</f>
        <v>0</v>
      </c>
      <c r="E55" s="311" t="e">
        <f t="shared" si="3"/>
        <v>#DIV/0!</v>
      </c>
      <c r="F55" s="312" t="str">
        <f t="shared" si="4"/>
        <v>否</v>
      </c>
      <c r="G55" s="295" t="str">
        <f t="shared" si="2"/>
        <v>项</v>
      </c>
    </row>
    <row r="56" ht="38" customHeight="1" spans="1:7">
      <c r="A56" s="321">
        <v>2120814</v>
      </c>
      <c r="B56" s="322" t="s">
        <v>1257</v>
      </c>
      <c r="C56" s="318">
        <v>489</v>
      </c>
      <c r="D56" s="318">
        <f>VLOOKUP(A56,'[3]19'!$A$3:$D$311,4,0)</f>
        <v>804</v>
      </c>
      <c r="E56" s="311">
        <f t="shared" si="3"/>
        <v>0.644</v>
      </c>
      <c r="F56" s="312" t="str">
        <f t="shared" ref="F56:F119" si="5">IF(LEN(A56)=3,"是",IF(B56&lt;&gt;"",IF(SUM(C56:D56)&lt;&gt;0,"是","否"),"是"))</f>
        <v>是</v>
      </c>
      <c r="G56" s="295" t="str">
        <f t="shared" si="2"/>
        <v>项</v>
      </c>
    </row>
    <row r="57" ht="38" hidden="1" customHeight="1" spans="1:7">
      <c r="A57" s="316">
        <v>2120899</v>
      </c>
      <c r="B57" s="317" t="s">
        <v>1258</v>
      </c>
      <c r="C57" s="318"/>
      <c r="D57" s="318">
        <f>VLOOKUP(A57,'[3]19'!$A$3:$D$311,4,0)</f>
        <v>0</v>
      </c>
      <c r="E57" s="311" t="e">
        <f t="shared" si="3"/>
        <v>#DIV/0!</v>
      </c>
      <c r="F57" s="312" t="str">
        <f t="shared" si="5"/>
        <v>否</v>
      </c>
      <c r="G57" s="295" t="str">
        <f t="shared" si="2"/>
        <v>项</v>
      </c>
    </row>
    <row r="58" ht="38" hidden="1" customHeight="1" spans="1:7">
      <c r="A58" s="316">
        <v>21210</v>
      </c>
      <c r="B58" s="314" t="s">
        <v>1259</v>
      </c>
      <c r="C58" s="315">
        <f>SUM(C59:C61)</f>
        <v>0</v>
      </c>
      <c r="D58" s="315">
        <f>SUM(D59:D61)</f>
        <v>0</v>
      </c>
      <c r="E58" s="311" t="e">
        <f t="shared" si="3"/>
        <v>#DIV/0!</v>
      </c>
      <c r="F58" s="312" t="str">
        <f t="shared" si="5"/>
        <v>否</v>
      </c>
      <c r="G58" s="295" t="str">
        <f t="shared" si="2"/>
        <v>款</v>
      </c>
    </row>
    <row r="59" ht="38" hidden="1" customHeight="1" spans="1:7">
      <c r="A59" s="316">
        <v>2121001</v>
      </c>
      <c r="B59" s="317" t="s">
        <v>1246</v>
      </c>
      <c r="C59" s="318"/>
      <c r="D59" s="318">
        <f>VLOOKUP(A59,'[3]19'!$A$3:$D$311,4,0)</f>
        <v>0</v>
      </c>
      <c r="E59" s="311" t="e">
        <f t="shared" si="3"/>
        <v>#DIV/0!</v>
      </c>
      <c r="F59" s="312" t="str">
        <f t="shared" si="5"/>
        <v>否</v>
      </c>
      <c r="G59" s="295" t="str">
        <f t="shared" si="2"/>
        <v>项</v>
      </c>
    </row>
    <row r="60" ht="38" hidden="1" customHeight="1" spans="1:7">
      <c r="A60" s="316">
        <v>2121002</v>
      </c>
      <c r="B60" s="317" t="s">
        <v>1247</v>
      </c>
      <c r="C60" s="318"/>
      <c r="D60" s="318">
        <f>VLOOKUP(A60,'[3]19'!$A$3:$D$311,4,0)</f>
        <v>0</v>
      </c>
      <c r="E60" s="311" t="e">
        <f t="shared" si="3"/>
        <v>#DIV/0!</v>
      </c>
      <c r="F60" s="312" t="str">
        <f t="shared" si="5"/>
        <v>否</v>
      </c>
      <c r="G60" s="295" t="str">
        <f t="shared" si="2"/>
        <v>项</v>
      </c>
    </row>
    <row r="61" ht="38" hidden="1" customHeight="1" spans="1:7">
      <c r="A61" s="316">
        <v>2121099</v>
      </c>
      <c r="B61" s="317" t="s">
        <v>1260</v>
      </c>
      <c r="C61" s="318"/>
      <c r="D61" s="318">
        <f>VLOOKUP(A61,'[3]19'!$A$3:$D$311,4,0)</f>
        <v>0</v>
      </c>
      <c r="E61" s="311" t="e">
        <f t="shared" si="3"/>
        <v>#DIV/0!</v>
      </c>
      <c r="F61" s="312" t="str">
        <f t="shared" si="5"/>
        <v>否</v>
      </c>
      <c r="G61" s="295" t="str">
        <f t="shared" si="2"/>
        <v>项</v>
      </c>
    </row>
    <row r="62" ht="38" hidden="1" customHeight="1" spans="1:7">
      <c r="A62" s="316">
        <v>21211</v>
      </c>
      <c r="B62" s="314" t="s">
        <v>1261</v>
      </c>
      <c r="C62" s="315"/>
      <c r="D62" s="315"/>
      <c r="E62" s="311" t="e">
        <f t="shared" si="3"/>
        <v>#DIV/0!</v>
      </c>
      <c r="F62" s="312" t="str">
        <f t="shared" si="5"/>
        <v>否</v>
      </c>
      <c r="G62" s="295" t="str">
        <f t="shared" si="2"/>
        <v>款</v>
      </c>
    </row>
    <row r="63" ht="38" customHeight="1" spans="1:7">
      <c r="A63" s="316">
        <v>21213</v>
      </c>
      <c r="B63" s="314" t="s">
        <v>1262</v>
      </c>
      <c r="C63" s="315">
        <f>SUM(C64:C68)</f>
        <v>52</v>
      </c>
      <c r="D63" s="315">
        <f>SUM(D64:D68)</f>
        <v>90</v>
      </c>
      <c r="E63" s="311">
        <f t="shared" si="3"/>
        <v>0.731</v>
      </c>
      <c r="F63" s="312" t="str">
        <f t="shared" si="5"/>
        <v>是</v>
      </c>
      <c r="G63" s="295" t="str">
        <f t="shared" si="2"/>
        <v>款</v>
      </c>
    </row>
    <row r="64" ht="38" customHeight="1" spans="1:7">
      <c r="A64" s="316">
        <v>2121301</v>
      </c>
      <c r="B64" s="317" t="s">
        <v>1263</v>
      </c>
      <c r="C64" s="318"/>
      <c r="D64" s="318">
        <f>VLOOKUP(A64,'[3]19'!$A$3:$D$311,4,0)</f>
        <v>89</v>
      </c>
      <c r="E64" s="320">
        <f>IF(C64&lt;0,"",IFERROR(D64/C64-1,0))</f>
        <v>0</v>
      </c>
      <c r="F64" s="312" t="str">
        <f t="shared" si="5"/>
        <v>是</v>
      </c>
      <c r="G64" s="295" t="str">
        <f t="shared" si="2"/>
        <v>项</v>
      </c>
    </row>
    <row r="65" ht="38" hidden="1" customHeight="1" spans="1:7">
      <c r="A65" s="316">
        <v>2121302</v>
      </c>
      <c r="B65" s="317" t="s">
        <v>1264</v>
      </c>
      <c r="C65" s="318"/>
      <c r="D65" s="318">
        <f>VLOOKUP(A65,'[3]19'!$A$3:$D$311,4,0)</f>
        <v>0</v>
      </c>
      <c r="E65" s="311" t="e">
        <f t="shared" si="3"/>
        <v>#DIV/0!</v>
      </c>
      <c r="F65" s="312" t="str">
        <f t="shared" si="5"/>
        <v>否</v>
      </c>
      <c r="G65" s="295" t="str">
        <f t="shared" si="2"/>
        <v>项</v>
      </c>
    </row>
    <row r="66" ht="38" hidden="1" customHeight="1" spans="1:7">
      <c r="A66" s="316">
        <v>2121303</v>
      </c>
      <c r="B66" s="317" t="s">
        <v>1265</v>
      </c>
      <c r="C66" s="318"/>
      <c r="D66" s="318">
        <f>VLOOKUP(A66,'[3]19'!$A$3:$D$311,4,0)</f>
        <v>0</v>
      </c>
      <c r="E66" s="311" t="e">
        <f t="shared" si="3"/>
        <v>#DIV/0!</v>
      </c>
      <c r="F66" s="312" t="str">
        <f t="shared" si="5"/>
        <v>否</v>
      </c>
      <c r="G66" s="295" t="str">
        <f t="shared" si="2"/>
        <v>项</v>
      </c>
    </row>
    <row r="67" ht="38" hidden="1" customHeight="1" spans="1:7">
      <c r="A67" s="316">
        <v>2121304</v>
      </c>
      <c r="B67" s="317" t="s">
        <v>1266</v>
      </c>
      <c r="C67" s="318"/>
      <c r="D67" s="318">
        <f>VLOOKUP(A67,'[3]19'!$A$3:$D$311,4,0)</f>
        <v>0</v>
      </c>
      <c r="E67" s="311" t="e">
        <f t="shared" si="3"/>
        <v>#DIV/0!</v>
      </c>
      <c r="F67" s="312" t="str">
        <f t="shared" si="5"/>
        <v>否</v>
      </c>
      <c r="G67" s="295" t="str">
        <f t="shared" si="2"/>
        <v>项</v>
      </c>
    </row>
    <row r="68" ht="38" customHeight="1" spans="1:7">
      <c r="A68" s="316">
        <v>2121399</v>
      </c>
      <c r="B68" s="317" t="s">
        <v>1267</v>
      </c>
      <c r="C68" s="318">
        <v>52</v>
      </c>
      <c r="D68" s="318">
        <f>VLOOKUP(A68,'[3]19'!$A$3:$D$311,4,0)</f>
        <v>1</v>
      </c>
      <c r="E68" s="311">
        <f t="shared" si="3"/>
        <v>-0.981</v>
      </c>
      <c r="F68" s="312" t="str">
        <f t="shared" si="5"/>
        <v>是</v>
      </c>
      <c r="G68" s="295" t="str">
        <f t="shared" si="2"/>
        <v>项</v>
      </c>
    </row>
    <row r="69" ht="38" customHeight="1" spans="1:7">
      <c r="A69" s="316">
        <v>21214</v>
      </c>
      <c r="B69" s="314" t="s">
        <v>1268</v>
      </c>
      <c r="C69" s="315">
        <f>SUM(C70:C72)</f>
        <v>630</v>
      </c>
      <c r="D69" s="315">
        <f>SUM(D70:D72)</f>
        <v>500</v>
      </c>
      <c r="E69" s="311">
        <f t="shared" si="3"/>
        <v>-0.206</v>
      </c>
      <c r="F69" s="312" t="str">
        <f t="shared" si="5"/>
        <v>是</v>
      </c>
      <c r="G69" s="295" t="str">
        <f t="shared" ref="G69:G132" si="6">IF(LEN(A69)=3,"类",IF(LEN(A69)=5,"款","项"))</f>
        <v>款</v>
      </c>
    </row>
    <row r="70" ht="38" customHeight="1" spans="1:7">
      <c r="A70" s="316">
        <v>2121401</v>
      </c>
      <c r="B70" s="317" t="s">
        <v>1269</v>
      </c>
      <c r="C70" s="318">
        <v>630</v>
      </c>
      <c r="D70" s="318">
        <f>VLOOKUP(A70,'[3]19'!$A$3:$D$311,4,0)</f>
        <v>470</v>
      </c>
      <c r="E70" s="311">
        <f t="shared" si="3"/>
        <v>-0.254</v>
      </c>
      <c r="F70" s="312" t="str">
        <f t="shared" si="5"/>
        <v>是</v>
      </c>
      <c r="G70" s="295" t="str">
        <f t="shared" si="6"/>
        <v>项</v>
      </c>
    </row>
    <row r="71" ht="38" customHeight="1" spans="1:7">
      <c r="A71" s="316">
        <v>2121402</v>
      </c>
      <c r="B71" s="317" t="s">
        <v>1270</v>
      </c>
      <c r="C71" s="318"/>
      <c r="D71" s="318">
        <f>VLOOKUP(A71,'[3]19'!$A$3:$D$311,4,0)</f>
        <v>30</v>
      </c>
      <c r="E71" s="320">
        <f>IF(C71&lt;0,"",IFERROR(D71/C71-1,0))</f>
        <v>0</v>
      </c>
      <c r="F71" s="312" t="str">
        <f t="shared" si="5"/>
        <v>是</v>
      </c>
      <c r="G71" s="295" t="str">
        <f t="shared" si="6"/>
        <v>项</v>
      </c>
    </row>
    <row r="72" ht="38" hidden="1" customHeight="1" spans="1:7">
      <c r="A72" s="316">
        <v>2121499</v>
      </c>
      <c r="B72" s="317" t="s">
        <v>1271</v>
      </c>
      <c r="C72" s="318"/>
      <c r="D72" s="318">
        <f>VLOOKUP(A72,'[3]19'!$A$3:$D$311,4,0)</f>
        <v>0</v>
      </c>
      <c r="E72" s="311" t="e">
        <f t="shared" si="3"/>
        <v>#DIV/0!</v>
      </c>
      <c r="F72" s="312" t="str">
        <f t="shared" si="5"/>
        <v>否</v>
      </c>
      <c r="G72" s="295" t="str">
        <f t="shared" si="6"/>
        <v>项</v>
      </c>
    </row>
    <row r="73" ht="38" hidden="1" customHeight="1" spans="1:7">
      <c r="A73" s="316">
        <v>21215</v>
      </c>
      <c r="B73" s="314" t="s">
        <v>1272</v>
      </c>
      <c r="C73" s="315">
        <f>SUM(C74:C76)</f>
        <v>0</v>
      </c>
      <c r="D73" s="315"/>
      <c r="E73" s="311" t="e">
        <f t="shared" si="3"/>
        <v>#DIV/0!</v>
      </c>
      <c r="F73" s="312" t="str">
        <f t="shared" si="5"/>
        <v>否</v>
      </c>
      <c r="G73" s="295" t="str">
        <f t="shared" si="6"/>
        <v>款</v>
      </c>
    </row>
    <row r="74" ht="38" hidden="1" customHeight="1" spans="1:7">
      <c r="A74" s="316">
        <v>2121501</v>
      </c>
      <c r="B74" s="317" t="s">
        <v>1246</v>
      </c>
      <c r="C74" s="318"/>
      <c r="D74" s="318">
        <f>VLOOKUP(A74,'[3]19'!$A$3:$D$311,4,0)</f>
        <v>0</v>
      </c>
      <c r="E74" s="311" t="e">
        <f t="shared" si="3"/>
        <v>#DIV/0!</v>
      </c>
      <c r="F74" s="312" t="str">
        <f t="shared" si="5"/>
        <v>否</v>
      </c>
      <c r="G74" s="295" t="str">
        <f t="shared" si="6"/>
        <v>项</v>
      </c>
    </row>
    <row r="75" ht="38" hidden="1" customHeight="1" spans="1:7">
      <c r="A75" s="316">
        <v>2121502</v>
      </c>
      <c r="B75" s="317" t="s">
        <v>1247</v>
      </c>
      <c r="C75" s="318"/>
      <c r="D75" s="318">
        <f>VLOOKUP(A75,'[3]19'!$A$3:$D$311,4,0)</f>
        <v>0</v>
      </c>
      <c r="E75" s="311" t="e">
        <f t="shared" ref="E75:E138" si="7">(D75-C75)/C75</f>
        <v>#DIV/0!</v>
      </c>
      <c r="F75" s="312" t="str">
        <f t="shared" si="5"/>
        <v>否</v>
      </c>
      <c r="G75" s="295" t="str">
        <f t="shared" si="6"/>
        <v>项</v>
      </c>
    </row>
    <row r="76" ht="38" hidden="1" customHeight="1" spans="1:7">
      <c r="A76" s="316">
        <v>2121599</v>
      </c>
      <c r="B76" s="317" t="s">
        <v>1273</v>
      </c>
      <c r="C76" s="318"/>
      <c r="D76" s="318">
        <f>VLOOKUP(A76,'[3]19'!$A$3:$D$311,4,0)</f>
        <v>0</v>
      </c>
      <c r="E76" s="311" t="e">
        <f t="shared" si="7"/>
        <v>#DIV/0!</v>
      </c>
      <c r="F76" s="312" t="str">
        <f t="shared" si="5"/>
        <v>否</v>
      </c>
      <c r="G76" s="295" t="str">
        <f t="shared" si="6"/>
        <v>项</v>
      </c>
    </row>
    <row r="77" ht="38" hidden="1" customHeight="1" spans="1:7">
      <c r="A77" s="316">
        <v>21216</v>
      </c>
      <c r="B77" s="314" t="s">
        <v>1274</v>
      </c>
      <c r="C77" s="315">
        <f>SUM(C78:C80)</f>
        <v>0</v>
      </c>
      <c r="D77" s="315">
        <f>SUM(D78:D80)</f>
        <v>0</v>
      </c>
      <c r="E77" s="311" t="e">
        <f t="shared" si="7"/>
        <v>#DIV/0!</v>
      </c>
      <c r="F77" s="312" t="str">
        <f t="shared" si="5"/>
        <v>否</v>
      </c>
      <c r="G77" s="295" t="str">
        <f t="shared" si="6"/>
        <v>款</v>
      </c>
    </row>
    <row r="78" ht="38" hidden="1" customHeight="1" spans="1:7">
      <c r="A78" s="316">
        <v>2121601</v>
      </c>
      <c r="B78" s="317" t="s">
        <v>1246</v>
      </c>
      <c r="C78" s="318"/>
      <c r="D78" s="318">
        <f>VLOOKUP(A78,'[3]19'!$A$3:$D$311,4,0)</f>
        <v>0</v>
      </c>
      <c r="E78" s="311" t="e">
        <f t="shared" si="7"/>
        <v>#DIV/0!</v>
      </c>
      <c r="F78" s="312" t="str">
        <f t="shared" si="5"/>
        <v>否</v>
      </c>
      <c r="G78" s="295" t="str">
        <f t="shared" si="6"/>
        <v>项</v>
      </c>
    </row>
    <row r="79" ht="38" hidden="1" customHeight="1" spans="1:7">
      <c r="A79" s="316">
        <v>2121602</v>
      </c>
      <c r="B79" s="317" t="s">
        <v>1247</v>
      </c>
      <c r="C79" s="318"/>
      <c r="D79" s="318">
        <f>VLOOKUP(A79,'[3]19'!$A$3:$D$311,4,0)</f>
        <v>0</v>
      </c>
      <c r="E79" s="311" t="e">
        <f t="shared" si="7"/>
        <v>#DIV/0!</v>
      </c>
      <c r="F79" s="312" t="str">
        <f t="shared" si="5"/>
        <v>否</v>
      </c>
      <c r="G79" s="295" t="str">
        <f t="shared" si="6"/>
        <v>项</v>
      </c>
    </row>
    <row r="80" s="296" customFormat="1" ht="38" hidden="1" customHeight="1" spans="1:7">
      <c r="A80" s="316">
        <v>2121699</v>
      </c>
      <c r="B80" s="317" t="s">
        <v>1275</v>
      </c>
      <c r="C80" s="318"/>
      <c r="D80" s="318">
        <f>VLOOKUP(A80,'[3]19'!$A$3:$D$311,4,0)</f>
        <v>0</v>
      </c>
      <c r="E80" s="311" t="e">
        <f t="shared" si="7"/>
        <v>#DIV/0!</v>
      </c>
      <c r="F80" s="312" t="str">
        <f t="shared" si="5"/>
        <v>否</v>
      </c>
      <c r="G80" s="295" t="str">
        <f t="shared" si="6"/>
        <v>项</v>
      </c>
    </row>
    <row r="81" s="296" customFormat="1" ht="38" hidden="1" customHeight="1" spans="1:7">
      <c r="A81" s="316">
        <v>21217</v>
      </c>
      <c r="B81" s="314" t="s">
        <v>1276</v>
      </c>
      <c r="C81" s="315">
        <f>SUM(C82:C86)</f>
        <v>0</v>
      </c>
      <c r="D81" s="315">
        <f>SUM(D82:D86)</f>
        <v>0</v>
      </c>
      <c r="E81" s="311" t="e">
        <f t="shared" si="7"/>
        <v>#DIV/0!</v>
      </c>
      <c r="F81" s="312" t="str">
        <f t="shared" si="5"/>
        <v>否</v>
      </c>
      <c r="G81" s="295" t="str">
        <f t="shared" si="6"/>
        <v>款</v>
      </c>
    </row>
    <row r="82" s="296" customFormat="1" ht="38" hidden="1" customHeight="1" spans="1:7">
      <c r="A82" s="316">
        <v>2121701</v>
      </c>
      <c r="B82" s="317" t="s">
        <v>1263</v>
      </c>
      <c r="C82" s="318"/>
      <c r="D82" s="318">
        <f>VLOOKUP(A82,'[3]19'!$A$3:$D$311,4,0)</f>
        <v>0</v>
      </c>
      <c r="E82" s="311" t="e">
        <f t="shared" si="7"/>
        <v>#DIV/0!</v>
      </c>
      <c r="F82" s="312" t="str">
        <f t="shared" si="5"/>
        <v>否</v>
      </c>
      <c r="G82" s="295" t="str">
        <f t="shared" si="6"/>
        <v>项</v>
      </c>
    </row>
    <row r="83" s="296" customFormat="1" ht="38" hidden="1" customHeight="1" spans="1:7">
      <c r="A83" s="316">
        <v>2121702</v>
      </c>
      <c r="B83" s="317" t="s">
        <v>1264</v>
      </c>
      <c r="C83" s="318"/>
      <c r="D83" s="318">
        <f>VLOOKUP(A83,'[3]19'!$A$3:$D$311,4,0)</f>
        <v>0</v>
      </c>
      <c r="E83" s="311" t="e">
        <f t="shared" si="7"/>
        <v>#DIV/0!</v>
      </c>
      <c r="F83" s="312" t="str">
        <f t="shared" si="5"/>
        <v>否</v>
      </c>
      <c r="G83" s="295" t="str">
        <f t="shared" si="6"/>
        <v>项</v>
      </c>
    </row>
    <row r="84" s="296" customFormat="1" ht="38" hidden="1" customHeight="1" spans="1:7">
      <c r="A84" s="316">
        <v>2121703</v>
      </c>
      <c r="B84" s="317" t="s">
        <v>1265</v>
      </c>
      <c r="C84" s="318"/>
      <c r="D84" s="318">
        <f>VLOOKUP(A84,'[3]19'!$A$3:$D$311,4,0)</f>
        <v>0</v>
      </c>
      <c r="E84" s="311" t="e">
        <f t="shared" si="7"/>
        <v>#DIV/0!</v>
      </c>
      <c r="F84" s="312" t="str">
        <f t="shared" si="5"/>
        <v>否</v>
      </c>
      <c r="G84" s="295" t="str">
        <f t="shared" si="6"/>
        <v>项</v>
      </c>
    </row>
    <row r="85" s="296" customFormat="1" ht="38" hidden="1" customHeight="1" spans="1:7">
      <c r="A85" s="316">
        <v>2121704</v>
      </c>
      <c r="B85" s="317" t="s">
        <v>1266</v>
      </c>
      <c r="C85" s="318"/>
      <c r="D85" s="318">
        <f>VLOOKUP(A85,'[3]19'!$A$3:$D$311,4,0)</f>
        <v>0</v>
      </c>
      <c r="E85" s="311" t="e">
        <f t="shared" si="7"/>
        <v>#DIV/0!</v>
      </c>
      <c r="F85" s="312" t="str">
        <f t="shared" si="5"/>
        <v>否</v>
      </c>
      <c r="G85" s="295" t="str">
        <f t="shared" si="6"/>
        <v>项</v>
      </c>
    </row>
    <row r="86" s="296" customFormat="1" ht="38" hidden="1" customHeight="1" spans="1:7">
      <c r="A86" s="316">
        <v>2121799</v>
      </c>
      <c r="B86" s="317" t="s">
        <v>1277</v>
      </c>
      <c r="C86" s="318"/>
      <c r="D86" s="318">
        <f>VLOOKUP(A86,'[3]19'!$A$3:$D$311,4,0)</f>
        <v>0</v>
      </c>
      <c r="E86" s="311" t="e">
        <f t="shared" si="7"/>
        <v>#DIV/0!</v>
      </c>
      <c r="F86" s="312" t="str">
        <f t="shared" si="5"/>
        <v>否</v>
      </c>
      <c r="G86" s="295" t="str">
        <f t="shared" si="6"/>
        <v>项</v>
      </c>
    </row>
    <row r="87" s="296" customFormat="1" ht="38" hidden="1" customHeight="1" spans="1:7">
      <c r="A87" s="316">
        <v>21218</v>
      </c>
      <c r="B87" s="314" t="s">
        <v>1278</v>
      </c>
      <c r="C87" s="315">
        <f>SUM(C88:C89)</f>
        <v>0</v>
      </c>
      <c r="D87" s="315">
        <f>SUM(D88:D89)</f>
        <v>0</v>
      </c>
      <c r="E87" s="311" t="e">
        <f t="shared" si="7"/>
        <v>#DIV/0!</v>
      </c>
      <c r="F87" s="312" t="str">
        <f t="shared" si="5"/>
        <v>否</v>
      </c>
      <c r="G87" s="295" t="str">
        <f t="shared" si="6"/>
        <v>款</v>
      </c>
    </row>
    <row r="88" s="296" customFormat="1" ht="38" hidden="1" customHeight="1" spans="1:7">
      <c r="A88" s="316">
        <v>2121801</v>
      </c>
      <c r="B88" s="317" t="s">
        <v>1269</v>
      </c>
      <c r="C88" s="318"/>
      <c r="D88" s="318">
        <f>VLOOKUP(A88,'[3]19'!$A$3:$D$311,4,0)</f>
        <v>0</v>
      </c>
      <c r="E88" s="311" t="e">
        <f t="shared" si="7"/>
        <v>#DIV/0!</v>
      </c>
      <c r="F88" s="312" t="str">
        <f t="shared" si="5"/>
        <v>否</v>
      </c>
      <c r="G88" s="295" t="str">
        <f t="shared" si="6"/>
        <v>项</v>
      </c>
    </row>
    <row r="89" s="296" customFormat="1" ht="38" hidden="1" customHeight="1" spans="1:7">
      <c r="A89" s="316">
        <v>2121899</v>
      </c>
      <c r="B89" s="317" t="s">
        <v>1279</v>
      </c>
      <c r="C89" s="318"/>
      <c r="D89" s="318">
        <f>VLOOKUP(A89,'[3]19'!$A$3:$D$311,4,0)</f>
        <v>0</v>
      </c>
      <c r="E89" s="311" t="e">
        <f t="shared" si="7"/>
        <v>#DIV/0!</v>
      </c>
      <c r="F89" s="312" t="str">
        <f t="shared" si="5"/>
        <v>否</v>
      </c>
      <c r="G89" s="295" t="str">
        <f t="shared" si="6"/>
        <v>项</v>
      </c>
    </row>
    <row r="90" s="296" customFormat="1" ht="38" hidden="1" customHeight="1" spans="1:7">
      <c r="A90" s="316">
        <v>21219</v>
      </c>
      <c r="B90" s="314" t="s">
        <v>1280</v>
      </c>
      <c r="C90" s="315">
        <f>SUM(C91:C98)</f>
        <v>0</v>
      </c>
      <c r="D90" s="315">
        <f>SUM(D91:D98)</f>
        <v>0</v>
      </c>
      <c r="E90" s="311" t="e">
        <f t="shared" si="7"/>
        <v>#DIV/0!</v>
      </c>
      <c r="F90" s="312" t="str">
        <f t="shared" si="5"/>
        <v>否</v>
      </c>
      <c r="G90" s="295" t="str">
        <f t="shared" si="6"/>
        <v>款</v>
      </c>
    </row>
    <row r="91" s="296" customFormat="1" ht="38" hidden="1" customHeight="1" spans="1:7">
      <c r="A91" s="316">
        <v>2121901</v>
      </c>
      <c r="B91" s="317" t="s">
        <v>1246</v>
      </c>
      <c r="C91" s="318"/>
      <c r="D91" s="318">
        <f>VLOOKUP(A91,'[3]19'!$A$3:$D$311,4,0)</f>
        <v>0</v>
      </c>
      <c r="E91" s="311" t="e">
        <f t="shared" si="7"/>
        <v>#DIV/0!</v>
      </c>
      <c r="F91" s="312" t="str">
        <f t="shared" si="5"/>
        <v>否</v>
      </c>
      <c r="G91" s="295" t="str">
        <f t="shared" si="6"/>
        <v>项</v>
      </c>
    </row>
    <row r="92" s="296" customFormat="1" ht="38" hidden="1" customHeight="1" spans="1:7">
      <c r="A92" s="316">
        <v>2121902</v>
      </c>
      <c r="B92" s="317" t="s">
        <v>1247</v>
      </c>
      <c r="C92" s="318"/>
      <c r="D92" s="318">
        <f>VLOOKUP(A92,'[3]19'!$A$3:$D$311,4,0)</f>
        <v>0</v>
      </c>
      <c r="E92" s="311" t="e">
        <f t="shared" si="7"/>
        <v>#DIV/0!</v>
      </c>
      <c r="F92" s="312" t="str">
        <f t="shared" si="5"/>
        <v>否</v>
      </c>
      <c r="G92" s="295" t="str">
        <f t="shared" si="6"/>
        <v>项</v>
      </c>
    </row>
    <row r="93" s="296" customFormat="1" ht="38" hidden="1" customHeight="1" spans="1:7">
      <c r="A93" s="316">
        <v>2121903</v>
      </c>
      <c r="B93" s="317" t="s">
        <v>1248</v>
      </c>
      <c r="C93" s="318"/>
      <c r="D93" s="318">
        <f>VLOOKUP(A93,'[3]19'!$A$3:$D$311,4,0)</f>
        <v>0</v>
      </c>
      <c r="E93" s="311" t="e">
        <f t="shared" si="7"/>
        <v>#DIV/0!</v>
      </c>
      <c r="F93" s="312" t="str">
        <f t="shared" si="5"/>
        <v>否</v>
      </c>
      <c r="G93" s="295" t="str">
        <f t="shared" si="6"/>
        <v>项</v>
      </c>
    </row>
    <row r="94" s="296" customFormat="1" ht="38" hidden="1" customHeight="1" spans="1:7">
      <c r="A94" s="316">
        <v>2121904</v>
      </c>
      <c r="B94" s="317" t="s">
        <v>1249</v>
      </c>
      <c r="C94" s="318"/>
      <c r="D94" s="318">
        <f>VLOOKUP(A94,'[3]19'!$A$3:$D$311,4,0)</f>
        <v>0</v>
      </c>
      <c r="E94" s="311" t="e">
        <f t="shared" si="7"/>
        <v>#DIV/0!</v>
      </c>
      <c r="F94" s="312" t="str">
        <f t="shared" si="5"/>
        <v>否</v>
      </c>
      <c r="G94" s="295" t="str">
        <f t="shared" si="6"/>
        <v>项</v>
      </c>
    </row>
    <row r="95" ht="38" hidden="1" customHeight="1" spans="1:7">
      <c r="A95" s="316">
        <v>2121905</v>
      </c>
      <c r="B95" s="317" t="s">
        <v>1252</v>
      </c>
      <c r="C95" s="318"/>
      <c r="D95" s="318">
        <f>VLOOKUP(A95,'[3]19'!$A$3:$D$311,4,0)</f>
        <v>0</v>
      </c>
      <c r="E95" s="311" t="e">
        <f t="shared" si="7"/>
        <v>#DIV/0!</v>
      </c>
      <c r="F95" s="312" t="str">
        <f t="shared" si="5"/>
        <v>否</v>
      </c>
      <c r="G95" s="295" t="str">
        <f t="shared" si="6"/>
        <v>项</v>
      </c>
    </row>
    <row r="96" ht="38" hidden="1" customHeight="1" spans="1:7">
      <c r="A96" s="316">
        <v>2121906</v>
      </c>
      <c r="B96" s="317" t="s">
        <v>1254</v>
      </c>
      <c r="C96" s="318"/>
      <c r="D96" s="318">
        <f>VLOOKUP(A96,'[3]19'!$A$3:$D$311,4,0)</f>
        <v>0</v>
      </c>
      <c r="E96" s="311" t="e">
        <f t="shared" si="7"/>
        <v>#DIV/0!</v>
      </c>
      <c r="F96" s="312" t="str">
        <f t="shared" si="5"/>
        <v>否</v>
      </c>
      <c r="G96" s="295" t="str">
        <f t="shared" si="6"/>
        <v>项</v>
      </c>
    </row>
    <row r="97" ht="38" hidden="1" customHeight="1" spans="1:7">
      <c r="A97" s="316">
        <v>2121907</v>
      </c>
      <c r="B97" s="317" t="s">
        <v>1255</v>
      </c>
      <c r="C97" s="318"/>
      <c r="D97" s="318">
        <f>VLOOKUP(A97,'[3]19'!$A$3:$D$311,4,0)</f>
        <v>0</v>
      </c>
      <c r="E97" s="311" t="e">
        <f t="shared" si="7"/>
        <v>#DIV/0!</v>
      </c>
      <c r="F97" s="312" t="str">
        <f t="shared" si="5"/>
        <v>否</v>
      </c>
      <c r="G97" s="295" t="str">
        <f t="shared" si="6"/>
        <v>项</v>
      </c>
    </row>
    <row r="98" s="296" customFormat="1" ht="38" hidden="1" customHeight="1" spans="1:7">
      <c r="A98" s="316">
        <v>2121999</v>
      </c>
      <c r="B98" s="317" t="s">
        <v>1281</v>
      </c>
      <c r="C98" s="318"/>
      <c r="D98" s="318">
        <f>VLOOKUP(A98,'[3]19'!$A$3:$D$311,4,0)</f>
        <v>0</v>
      </c>
      <c r="E98" s="311" t="e">
        <f t="shared" si="7"/>
        <v>#DIV/0!</v>
      </c>
      <c r="F98" s="312" t="str">
        <f t="shared" si="5"/>
        <v>否</v>
      </c>
      <c r="G98" s="295" t="str">
        <f t="shared" si="6"/>
        <v>项</v>
      </c>
    </row>
    <row r="99" s="296" customFormat="1" ht="38" customHeight="1" spans="1:7">
      <c r="A99" s="319">
        <v>213</v>
      </c>
      <c r="B99" s="309" t="s">
        <v>1282</v>
      </c>
      <c r="C99" s="310">
        <f>SUM(C100,C105,C110,C115,C118,C123,C127,C131,C140,C145,C150,C159,C166,C175,C178,C181,C182)</f>
        <v>926</v>
      </c>
      <c r="D99" s="310">
        <f>SUM(D100,D105,D110,D115,D118,D123,D127,D131,D140,D145,D150,D159,D166,D175,D178,D181,D182)</f>
        <v>4921</v>
      </c>
      <c r="E99" s="311">
        <f t="shared" si="7"/>
        <v>4.314</v>
      </c>
      <c r="F99" s="312" t="str">
        <f t="shared" si="5"/>
        <v>是</v>
      </c>
      <c r="G99" s="295" t="str">
        <f t="shared" si="6"/>
        <v>类</v>
      </c>
    </row>
    <row r="100" ht="38" customHeight="1" spans="1:7">
      <c r="A100" s="316">
        <v>21366</v>
      </c>
      <c r="B100" s="314" t="s">
        <v>1283</v>
      </c>
      <c r="C100" s="315">
        <f>SUM(C101:C104)</f>
        <v>417</v>
      </c>
      <c r="D100" s="315">
        <f>SUM(D101:D104)</f>
        <v>2071</v>
      </c>
      <c r="E100" s="311">
        <f t="shared" si="7"/>
        <v>3.966</v>
      </c>
      <c r="F100" s="312" t="str">
        <f t="shared" si="5"/>
        <v>是</v>
      </c>
      <c r="G100" s="295" t="str">
        <f t="shared" si="6"/>
        <v>款</v>
      </c>
    </row>
    <row r="101" s="296" customFormat="1" ht="38" customHeight="1" spans="1:7">
      <c r="A101" s="316">
        <v>2136601</v>
      </c>
      <c r="B101" s="317" t="s">
        <v>1227</v>
      </c>
      <c r="C101" s="318"/>
      <c r="D101" s="318">
        <f>VLOOKUP(A101,'[3]19'!$A$3:$D$311,4,0)</f>
        <v>2071</v>
      </c>
      <c r="E101" s="320">
        <f>IF(C101&lt;0,"",IFERROR(D101/C101-1,0))</f>
        <v>0</v>
      </c>
      <c r="F101" s="312" t="str">
        <f t="shared" si="5"/>
        <v>是</v>
      </c>
      <c r="G101" s="295" t="str">
        <f t="shared" si="6"/>
        <v>项</v>
      </c>
    </row>
    <row r="102" s="296" customFormat="1" ht="38" hidden="1" customHeight="1" spans="1:7">
      <c r="A102" s="316">
        <v>2136602</v>
      </c>
      <c r="B102" s="317" t="s">
        <v>1284</v>
      </c>
      <c r="C102" s="318"/>
      <c r="D102" s="318">
        <f>VLOOKUP(A102,'[3]19'!$A$3:$D$311,4,0)</f>
        <v>0</v>
      </c>
      <c r="E102" s="311" t="e">
        <f t="shared" si="7"/>
        <v>#DIV/0!</v>
      </c>
      <c r="F102" s="312" t="str">
        <f t="shared" si="5"/>
        <v>否</v>
      </c>
      <c r="G102" s="295" t="str">
        <f t="shared" si="6"/>
        <v>项</v>
      </c>
    </row>
    <row r="103" s="296" customFormat="1" ht="38" hidden="1" customHeight="1" spans="1:7">
      <c r="A103" s="316">
        <v>2136603</v>
      </c>
      <c r="B103" s="317" t="s">
        <v>1285</v>
      </c>
      <c r="C103" s="318"/>
      <c r="D103" s="318">
        <f>VLOOKUP(A103,'[3]19'!$A$3:$D$311,4,0)</f>
        <v>0</v>
      </c>
      <c r="E103" s="311" t="e">
        <f t="shared" si="7"/>
        <v>#DIV/0!</v>
      </c>
      <c r="F103" s="312" t="str">
        <f t="shared" si="5"/>
        <v>否</v>
      </c>
      <c r="G103" s="295" t="str">
        <f t="shared" si="6"/>
        <v>项</v>
      </c>
    </row>
    <row r="104" s="296" customFormat="1" ht="38" customHeight="1" spans="1:7">
      <c r="A104" s="316">
        <v>2136699</v>
      </c>
      <c r="B104" s="317" t="s">
        <v>1286</v>
      </c>
      <c r="C104" s="318">
        <v>417</v>
      </c>
      <c r="D104" s="318">
        <f>VLOOKUP(A104,'[3]19'!$A$3:$D$311,4,0)</f>
        <v>0</v>
      </c>
      <c r="E104" s="311">
        <f t="shared" si="7"/>
        <v>-1</v>
      </c>
      <c r="F104" s="312" t="str">
        <f t="shared" si="5"/>
        <v>是</v>
      </c>
      <c r="G104" s="295" t="str">
        <f t="shared" si="6"/>
        <v>项</v>
      </c>
    </row>
    <row r="105" s="296" customFormat="1" ht="38" hidden="1" customHeight="1" spans="1:7">
      <c r="A105" s="316">
        <v>21367</v>
      </c>
      <c r="B105" s="317" t="s">
        <v>1287</v>
      </c>
      <c r="C105" s="318">
        <f>SUM(C106:C109)</f>
        <v>0</v>
      </c>
      <c r="D105" s="318">
        <f>SUM(D106:D109)</f>
        <v>0</v>
      </c>
      <c r="E105" s="311" t="e">
        <f t="shared" si="7"/>
        <v>#DIV/0!</v>
      </c>
      <c r="F105" s="312" t="str">
        <f t="shared" si="5"/>
        <v>否</v>
      </c>
      <c r="G105" s="295" t="str">
        <f t="shared" si="6"/>
        <v>款</v>
      </c>
    </row>
    <row r="106" ht="38" hidden="1" customHeight="1" spans="1:7">
      <c r="A106" s="316">
        <v>2136701</v>
      </c>
      <c r="B106" s="317" t="s">
        <v>1227</v>
      </c>
      <c r="C106" s="318"/>
      <c r="D106" s="318">
        <f>VLOOKUP(A106,'[3]19'!$A$3:$D$311,4,0)</f>
        <v>0</v>
      </c>
      <c r="E106" s="311" t="e">
        <f t="shared" si="7"/>
        <v>#DIV/0!</v>
      </c>
      <c r="F106" s="312" t="str">
        <f t="shared" si="5"/>
        <v>否</v>
      </c>
      <c r="G106" s="295" t="str">
        <f t="shared" si="6"/>
        <v>项</v>
      </c>
    </row>
    <row r="107" s="296" customFormat="1" ht="38" hidden="1" customHeight="1" spans="1:7">
      <c r="A107" s="316">
        <v>2136702</v>
      </c>
      <c r="B107" s="317" t="s">
        <v>1284</v>
      </c>
      <c r="C107" s="318"/>
      <c r="D107" s="318">
        <f>VLOOKUP(A107,'[3]19'!$A$3:$D$311,4,0)</f>
        <v>0</v>
      </c>
      <c r="E107" s="311" t="e">
        <f t="shared" si="7"/>
        <v>#DIV/0!</v>
      </c>
      <c r="F107" s="312" t="str">
        <f t="shared" si="5"/>
        <v>否</v>
      </c>
      <c r="G107" s="295" t="str">
        <f t="shared" si="6"/>
        <v>项</v>
      </c>
    </row>
    <row r="108" s="296" customFormat="1" ht="38" hidden="1" customHeight="1" spans="1:7">
      <c r="A108" s="316">
        <v>2136703</v>
      </c>
      <c r="B108" s="317" t="s">
        <v>1288</v>
      </c>
      <c r="C108" s="318"/>
      <c r="D108" s="318">
        <f>VLOOKUP(A108,'[3]19'!$A$3:$D$311,4,0)</f>
        <v>0</v>
      </c>
      <c r="E108" s="311" t="e">
        <f t="shared" si="7"/>
        <v>#DIV/0!</v>
      </c>
      <c r="F108" s="312" t="str">
        <f t="shared" si="5"/>
        <v>否</v>
      </c>
      <c r="G108" s="295" t="str">
        <f t="shared" si="6"/>
        <v>项</v>
      </c>
    </row>
    <row r="109" s="296" customFormat="1" ht="38" hidden="1" customHeight="1" spans="1:7">
      <c r="A109" s="316">
        <v>2136799</v>
      </c>
      <c r="B109" s="317" t="s">
        <v>1289</v>
      </c>
      <c r="C109" s="318"/>
      <c r="D109" s="318">
        <f>VLOOKUP(A109,'[3]19'!$A$3:$D$311,4,0)</f>
        <v>0</v>
      </c>
      <c r="E109" s="311" t="e">
        <f t="shared" si="7"/>
        <v>#DIV/0!</v>
      </c>
      <c r="F109" s="312" t="str">
        <f t="shared" si="5"/>
        <v>否</v>
      </c>
      <c r="G109" s="295" t="str">
        <f t="shared" si="6"/>
        <v>项</v>
      </c>
    </row>
    <row r="110" ht="38" hidden="1" customHeight="1" spans="1:7">
      <c r="A110" s="316">
        <v>21369</v>
      </c>
      <c r="B110" s="314" t="s">
        <v>1290</v>
      </c>
      <c r="C110" s="315">
        <f>SUM(C111:C114)</f>
        <v>0</v>
      </c>
      <c r="D110" s="315">
        <f>SUM(D111:D114)</f>
        <v>0</v>
      </c>
      <c r="E110" s="311" t="e">
        <f t="shared" si="7"/>
        <v>#DIV/0!</v>
      </c>
      <c r="F110" s="312" t="str">
        <f t="shared" si="5"/>
        <v>否</v>
      </c>
      <c r="G110" s="295" t="str">
        <f t="shared" si="6"/>
        <v>款</v>
      </c>
    </row>
    <row r="111" s="296" customFormat="1" ht="38" hidden="1" customHeight="1" spans="1:7">
      <c r="A111" s="316">
        <v>2136901</v>
      </c>
      <c r="B111" s="317" t="s">
        <v>1291</v>
      </c>
      <c r="C111" s="318"/>
      <c r="D111" s="318">
        <f>VLOOKUP(A111,'[3]19'!$A$3:$D$311,4,0)</f>
        <v>0</v>
      </c>
      <c r="E111" s="311" t="e">
        <f t="shared" si="7"/>
        <v>#DIV/0!</v>
      </c>
      <c r="F111" s="312" t="str">
        <f t="shared" si="5"/>
        <v>否</v>
      </c>
      <c r="G111" s="295" t="str">
        <f t="shared" si="6"/>
        <v>项</v>
      </c>
    </row>
    <row r="112" s="296" customFormat="1" ht="38" hidden="1" customHeight="1" spans="1:7">
      <c r="A112" s="316">
        <v>2136902</v>
      </c>
      <c r="B112" s="317" t="s">
        <v>1292</v>
      </c>
      <c r="C112" s="318"/>
      <c r="D112" s="318">
        <f>VLOOKUP(A112,'[3]19'!$A$3:$D$311,4,0)</f>
        <v>0</v>
      </c>
      <c r="E112" s="311" t="e">
        <f t="shared" si="7"/>
        <v>#DIV/0!</v>
      </c>
      <c r="F112" s="312" t="str">
        <f t="shared" si="5"/>
        <v>否</v>
      </c>
      <c r="G112" s="295" t="str">
        <f t="shared" si="6"/>
        <v>项</v>
      </c>
    </row>
    <row r="113" s="296" customFormat="1" ht="38" hidden="1" customHeight="1" spans="1:7">
      <c r="A113" s="316">
        <v>2136903</v>
      </c>
      <c r="B113" s="317" t="s">
        <v>1293</v>
      </c>
      <c r="C113" s="318"/>
      <c r="D113" s="318">
        <f>VLOOKUP(A113,'[3]19'!$A$3:$D$311,4,0)</f>
        <v>0</v>
      </c>
      <c r="E113" s="311" t="e">
        <f t="shared" si="7"/>
        <v>#DIV/0!</v>
      </c>
      <c r="F113" s="312" t="str">
        <f t="shared" si="5"/>
        <v>否</v>
      </c>
      <c r="G113" s="295" t="str">
        <f t="shared" si="6"/>
        <v>项</v>
      </c>
    </row>
    <row r="114" ht="38" hidden="1" customHeight="1" spans="1:7">
      <c r="A114" s="316">
        <v>2136999</v>
      </c>
      <c r="B114" s="317" t="s">
        <v>1294</v>
      </c>
      <c r="C114" s="318"/>
      <c r="D114" s="318">
        <f>VLOOKUP(A114,'[3]19'!$A$3:$D$311,4,0)</f>
        <v>0</v>
      </c>
      <c r="E114" s="311" t="e">
        <f t="shared" si="7"/>
        <v>#DIV/0!</v>
      </c>
      <c r="F114" s="312" t="str">
        <f t="shared" si="5"/>
        <v>否</v>
      </c>
      <c r="G114" s="295" t="str">
        <f t="shared" si="6"/>
        <v>项</v>
      </c>
    </row>
    <row r="115" s="296" customFormat="1" ht="38" hidden="1" customHeight="1" spans="1:7">
      <c r="A115" s="323">
        <v>21370</v>
      </c>
      <c r="B115" s="314" t="s">
        <v>1295</v>
      </c>
      <c r="C115" s="315">
        <f>SUM(C116:C117)</f>
        <v>0</v>
      </c>
      <c r="D115" s="315">
        <f>SUM(D116:D117)</f>
        <v>0</v>
      </c>
      <c r="E115" s="311" t="e">
        <f t="shared" si="7"/>
        <v>#DIV/0!</v>
      </c>
      <c r="F115" s="312" t="str">
        <f t="shared" si="5"/>
        <v>否</v>
      </c>
      <c r="G115" s="295" t="str">
        <f t="shared" si="6"/>
        <v>款</v>
      </c>
    </row>
    <row r="116" s="296" customFormat="1" ht="38" hidden="1" customHeight="1" spans="1:7">
      <c r="A116" s="323">
        <v>2137001</v>
      </c>
      <c r="B116" s="317" t="s">
        <v>1227</v>
      </c>
      <c r="C116" s="318"/>
      <c r="D116" s="318">
        <f>VLOOKUP(A116,'[3]19'!$A$3:$D$311,4,0)</f>
        <v>0</v>
      </c>
      <c r="E116" s="311" t="e">
        <f t="shared" si="7"/>
        <v>#DIV/0!</v>
      </c>
      <c r="F116" s="312" t="str">
        <f t="shared" si="5"/>
        <v>否</v>
      </c>
      <c r="G116" s="295" t="str">
        <f t="shared" si="6"/>
        <v>项</v>
      </c>
    </row>
    <row r="117" ht="38" hidden="1" customHeight="1" spans="1:7">
      <c r="A117" s="323">
        <v>2137099</v>
      </c>
      <c r="B117" s="317" t="s">
        <v>1296</v>
      </c>
      <c r="C117" s="318"/>
      <c r="D117" s="318">
        <f>VLOOKUP(A117,'[3]19'!$A$3:$D$311,4,0)</f>
        <v>0</v>
      </c>
      <c r="E117" s="311" t="e">
        <f t="shared" si="7"/>
        <v>#DIV/0!</v>
      </c>
      <c r="F117" s="312" t="str">
        <f t="shared" si="5"/>
        <v>否</v>
      </c>
      <c r="G117" s="295" t="str">
        <f t="shared" si="6"/>
        <v>项</v>
      </c>
    </row>
    <row r="118" s="296" customFormat="1" ht="38" hidden="1" customHeight="1" spans="1:7">
      <c r="A118" s="323">
        <v>21371</v>
      </c>
      <c r="B118" s="317" t="s">
        <v>1297</v>
      </c>
      <c r="C118" s="318">
        <f>SUM(C119:C122)</f>
        <v>0</v>
      </c>
      <c r="D118" s="318">
        <f>SUM(D119:D122)</f>
        <v>0</v>
      </c>
      <c r="E118" s="311" t="e">
        <f t="shared" si="7"/>
        <v>#DIV/0!</v>
      </c>
      <c r="F118" s="312" t="str">
        <f t="shared" si="5"/>
        <v>否</v>
      </c>
      <c r="G118" s="295" t="str">
        <f t="shared" si="6"/>
        <v>款</v>
      </c>
    </row>
    <row r="119" ht="38" hidden="1" customHeight="1" spans="1:7">
      <c r="A119" s="323">
        <v>2137101</v>
      </c>
      <c r="B119" s="317" t="s">
        <v>1291</v>
      </c>
      <c r="C119" s="318"/>
      <c r="D119" s="318">
        <f>VLOOKUP(A119,'[3]19'!$A$3:$D$311,4,0)</f>
        <v>0</v>
      </c>
      <c r="E119" s="311" t="e">
        <f t="shared" si="7"/>
        <v>#DIV/0!</v>
      </c>
      <c r="F119" s="312" t="str">
        <f t="shared" si="5"/>
        <v>否</v>
      </c>
      <c r="G119" s="295" t="str">
        <f t="shared" si="6"/>
        <v>项</v>
      </c>
    </row>
    <row r="120" s="296" customFormat="1" ht="38" hidden="1" customHeight="1" spans="1:7">
      <c r="A120" s="323">
        <v>2137102</v>
      </c>
      <c r="B120" s="317" t="s">
        <v>1298</v>
      </c>
      <c r="C120" s="318"/>
      <c r="D120" s="318">
        <f>VLOOKUP(A120,'[3]19'!$A$3:$D$311,4,0)</f>
        <v>0</v>
      </c>
      <c r="E120" s="311" t="e">
        <f t="shared" si="7"/>
        <v>#DIV/0!</v>
      </c>
      <c r="F120" s="312" t="str">
        <f t="shared" ref="F120:F183" si="8">IF(LEN(A120)=3,"是",IF(B120&lt;&gt;"",IF(SUM(C120:D120)&lt;&gt;0,"是","否"),"是"))</f>
        <v>否</v>
      </c>
      <c r="G120" s="295" t="str">
        <f t="shared" si="6"/>
        <v>项</v>
      </c>
    </row>
    <row r="121" s="296" customFormat="1" ht="38" hidden="1" customHeight="1" spans="1:7">
      <c r="A121" s="323">
        <v>2137103</v>
      </c>
      <c r="B121" s="317" t="s">
        <v>1293</v>
      </c>
      <c r="C121" s="318"/>
      <c r="D121" s="318">
        <f>VLOOKUP(A121,'[3]19'!$A$3:$D$311,4,0)</f>
        <v>0</v>
      </c>
      <c r="E121" s="311" t="e">
        <f t="shared" si="7"/>
        <v>#DIV/0!</v>
      </c>
      <c r="F121" s="312" t="str">
        <f t="shared" si="8"/>
        <v>否</v>
      </c>
      <c r="G121" s="295" t="str">
        <f t="shared" si="6"/>
        <v>项</v>
      </c>
    </row>
    <row r="122" s="296" customFormat="1" ht="38" hidden="1" customHeight="1" spans="1:7">
      <c r="A122" s="323">
        <v>2137199</v>
      </c>
      <c r="B122" s="317" t="s">
        <v>1299</v>
      </c>
      <c r="C122" s="318"/>
      <c r="D122" s="318">
        <f>VLOOKUP(A122,'[3]19'!$A$3:$D$311,4,0)</f>
        <v>0</v>
      </c>
      <c r="E122" s="311" t="e">
        <f t="shared" si="7"/>
        <v>#DIV/0!</v>
      </c>
      <c r="F122" s="312" t="str">
        <f t="shared" si="8"/>
        <v>否</v>
      </c>
      <c r="G122" s="295" t="str">
        <f t="shared" si="6"/>
        <v>项</v>
      </c>
    </row>
    <row r="123" s="296" customFormat="1" ht="38" customHeight="1" spans="1:7">
      <c r="A123" s="324">
        <v>21372</v>
      </c>
      <c r="B123" s="325" t="s">
        <v>1300</v>
      </c>
      <c r="C123" s="318">
        <f>SUM(C124:C126)</f>
        <v>509</v>
      </c>
      <c r="D123" s="318">
        <f>SUM(D124:D126)</f>
        <v>2850</v>
      </c>
      <c r="E123" s="311">
        <f t="shared" si="7"/>
        <v>4.599</v>
      </c>
      <c r="F123" s="312" t="str">
        <f t="shared" si="8"/>
        <v>是</v>
      </c>
      <c r="G123" s="295" t="str">
        <f t="shared" si="6"/>
        <v>款</v>
      </c>
    </row>
    <row r="124" s="296" customFormat="1" ht="38" customHeight="1" spans="1:7">
      <c r="A124" s="324">
        <v>2137201</v>
      </c>
      <c r="B124" s="322" t="s">
        <v>1301</v>
      </c>
      <c r="C124" s="318">
        <v>362</v>
      </c>
      <c r="D124" s="318">
        <f>VLOOKUP(A124,'[3]19'!$A$3:$D$311,4,0)</f>
        <v>1146</v>
      </c>
      <c r="E124" s="311">
        <f t="shared" si="7"/>
        <v>2.166</v>
      </c>
      <c r="F124" s="312" t="str">
        <f t="shared" si="8"/>
        <v>是</v>
      </c>
      <c r="G124" s="295" t="str">
        <f t="shared" si="6"/>
        <v>项</v>
      </c>
    </row>
    <row r="125" s="296" customFormat="1" ht="38" customHeight="1" spans="1:7">
      <c r="A125" s="324">
        <v>2137202</v>
      </c>
      <c r="B125" s="322" t="s">
        <v>1302</v>
      </c>
      <c r="C125" s="318">
        <v>147</v>
      </c>
      <c r="D125" s="318">
        <f>VLOOKUP(A125,'[3]19'!$A$3:$D$311,4,0)</f>
        <v>1704</v>
      </c>
      <c r="E125" s="311">
        <f t="shared" si="7"/>
        <v>10.592</v>
      </c>
      <c r="F125" s="312" t="str">
        <f t="shared" si="8"/>
        <v>是</v>
      </c>
      <c r="G125" s="295" t="str">
        <f t="shared" si="6"/>
        <v>项</v>
      </c>
    </row>
    <row r="126" s="296" customFormat="1" ht="38" hidden="1" customHeight="1" spans="1:7">
      <c r="A126" s="324">
        <v>2137299</v>
      </c>
      <c r="B126" s="322" t="s">
        <v>1303</v>
      </c>
      <c r="C126" s="318">
        <v>0</v>
      </c>
      <c r="D126" s="318">
        <f>VLOOKUP(A126,'[3]19'!$A$3:$D$311,4,0)</f>
        <v>0</v>
      </c>
      <c r="E126" s="311" t="e">
        <f t="shared" si="7"/>
        <v>#DIV/0!</v>
      </c>
      <c r="F126" s="312" t="str">
        <f t="shared" si="8"/>
        <v>否</v>
      </c>
      <c r="G126" s="295" t="str">
        <f t="shared" si="6"/>
        <v>项</v>
      </c>
    </row>
    <row r="127" s="296" customFormat="1" ht="38" hidden="1" customHeight="1" spans="1:7">
      <c r="A127" s="324">
        <v>21373</v>
      </c>
      <c r="B127" s="325" t="s">
        <v>1304</v>
      </c>
      <c r="C127" s="318">
        <f>SUM(C128:C130)</f>
        <v>0</v>
      </c>
      <c r="D127" s="318">
        <f>SUM(D128:D130)</f>
        <v>0</v>
      </c>
      <c r="E127" s="311" t="e">
        <f t="shared" si="7"/>
        <v>#DIV/0!</v>
      </c>
      <c r="F127" s="312" t="str">
        <f t="shared" si="8"/>
        <v>否</v>
      </c>
      <c r="G127" s="295" t="str">
        <f t="shared" si="6"/>
        <v>款</v>
      </c>
    </row>
    <row r="128" s="296" customFormat="1" ht="38" hidden="1" customHeight="1" spans="1:7">
      <c r="A128" s="324">
        <v>2137301</v>
      </c>
      <c r="B128" s="322" t="s">
        <v>1301</v>
      </c>
      <c r="C128" s="318">
        <v>0</v>
      </c>
      <c r="D128" s="318">
        <f>VLOOKUP(A128,'[3]19'!$A$3:$D$311,4,0)</f>
        <v>0</v>
      </c>
      <c r="E128" s="311" t="e">
        <f t="shared" si="7"/>
        <v>#DIV/0!</v>
      </c>
      <c r="F128" s="312" t="str">
        <f t="shared" si="8"/>
        <v>否</v>
      </c>
      <c r="G128" s="295" t="str">
        <f t="shared" si="6"/>
        <v>项</v>
      </c>
    </row>
    <row r="129" s="296" customFormat="1" ht="38" hidden="1" customHeight="1" spans="1:7">
      <c r="A129" s="324">
        <v>2137302</v>
      </c>
      <c r="B129" s="322" t="s">
        <v>1302</v>
      </c>
      <c r="C129" s="318">
        <v>0</v>
      </c>
      <c r="D129" s="318">
        <f>VLOOKUP(A129,'[3]19'!$A$3:$D$311,4,0)</f>
        <v>0</v>
      </c>
      <c r="E129" s="311" t="e">
        <f t="shared" si="7"/>
        <v>#DIV/0!</v>
      </c>
      <c r="F129" s="312" t="str">
        <f t="shared" si="8"/>
        <v>否</v>
      </c>
      <c r="G129" s="295" t="str">
        <f t="shared" si="6"/>
        <v>项</v>
      </c>
    </row>
    <row r="130" s="296" customFormat="1" ht="38" hidden="1" customHeight="1" spans="1:7">
      <c r="A130" s="324">
        <v>2137399</v>
      </c>
      <c r="B130" s="322" t="s">
        <v>1305</v>
      </c>
      <c r="C130" s="318">
        <v>0</v>
      </c>
      <c r="D130" s="318">
        <f>VLOOKUP(A130,'[3]19'!$A$3:$D$311,4,0)</f>
        <v>0</v>
      </c>
      <c r="E130" s="311" t="e">
        <f t="shared" si="7"/>
        <v>#DIV/0!</v>
      </c>
      <c r="F130" s="312" t="str">
        <f t="shared" si="8"/>
        <v>否</v>
      </c>
      <c r="G130" s="295" t="str">
        <f t="shared" si="6"/>
        <v>项</v>
      </c>
    </row>
    <row r="131" s="296" customFormat="1" ht="38" hidden="1" customHeight="1" spans="1:7">
      <c r="A131" s="324">
        <v>21374</v>
      </c>
      <c r="B131" s="325" t="s">
        <v>1306</v>
      </c>
      <c r="C131" s="318">
        <f>SUM(C132:C133)</f>
        <v>0</v>
      </c>
      <c r="D131" s="318">
        <f>SUM(D132:D133)</f>
        <v>0</v>
      </c>
      <c r="E131" s="311" t="e">
        <f t="shared" si="7"/>
        <v>#DIV/0!</v>
      </c>
      <c r="F131" s="312" t="str">
        <f t="shared" si="8"/>
        <v>否</v>
      </c>
      <c r="G131" s="295" t="str">
        <f t="shared" si="6"/>
        <v>款</v>
      </c>
    </row>
    <row r="132" s="296" customFormat="1" ht="38" hidden="1" customHeight="1" spans="1:7">
      <c r="A132" s="324">
        <v>2137401</v>
      </c>
      <c r="B132" s="322" t="s">
        <v>1302</v>
      </c>
      <c r="C132" s="310">
        <v>0</v>
      </c>
      <c r="D132" s="318">
        <f>VLOOKUP(A132,'[3]19'!$A$3:$D$311,4,0)</f>
        <v>0</v>
      </c>
      <c r="E132" s="311" t="e">
        <f t="shared" si="7"/>
        <v>#DIV/0!</v>
      </c>
      <c r="F132" s="312" t="str">
        <f t="shared" si="8"/>
        <v>否</v>
      </c>
      <c r="G132" s="295" t="str">
        <f t="shared" si="6"/>
        <v>项</v>
      </c>
    </row>
    <row r="133" s="296" customFormat="1" ht="38" hidden="1" customHeight="1" spans="1:7">
      <c r="A133" s="324">
        <v>2137499</v>
      </c>
      <c r="B133" s="322" t="s">
        <v>1307</v>
      </c>
      <c r="C133" s="318">
        <v>0</v>
      </c>
      <c r="D133" s="318">
        <f>VLOOKUP(A133,'[3]19'!$A$3:$D$311,4,0)</f>
        <v>0</v>
      </c>
      <c r="E133" s="311" t="e">
        <f t="shared" si="7"/>
        <v>#DIV/0!</v>
      </c>
      <c r="F133" s="312" t="str">
        <f t="shared" si="8"/>
        <v>否</v>
      </c>
      <c r="G133" s="295" t="str">
        <f t="shared" ref="G133:G196" si="9">IF(LEN(A133)=3,"类",IF(LEN(A133)=5,"款","项"))</f>
        <v>项</v>
      </c>
    </row>
    <row r="134" s="297" customFormat="1" ht="38" customHeight="1" spans="1:7">
      <c r="A134" s="326">
        <v>214</v>
      </c>
      <c r="B134" s="169" t="s">
        <v>1308</v>
      </c>
      <c r="C134" s="327">
        <v>0</v>
      </c>
      <c r="D134" s="327">
        <v>0</v>
      </c>
      <c r="E134" s="320"/>
      <c r="F134" s="328" t="str">
        <f t="shared" si="8"/>
        <v>是</v>
      </c>
      <c r="G134" s="329" t="str">
        <f t="shared" si="9"/>
        <v>类</v>
      </c>
    </row>
    <row r="135" s="296" customFormat="1" ht="38" hidden="1" customHeight="1" spans="1:7">
      <c r="A135" s="324">
        <v>21460</v>
      </c>
      <c r="B135" s="322" t="s">
        <v>1309</v>
      </c>
      <c r="C135" s="318">
        <v>0</v>
      </c>
      <c r="D135" s="318">
        <v>0</v>
      </c>
      <c r="E135" s="311" t="e">
        <f t="shared" si="7"/>
        <v>#DIV/0!</v>
      </c>
      <c r="F135" s="312" t="str">
        <f t="shared" si="8"/>
        <v>否</v>
      </c>
      <c r="G135" s="295" t="str">
        <f t="shared" si="9"/>
        <v>款</v>
      </c>
    </row>
    <row r="136" ht="38" hidden="1" customHeight="1" spans="1:7">
      <c r="A136" s="316">
        <v>2146001</v>
      </c>
      <c r="B136" s="317" t="s">
        <v>1310</v>
      </c>
      <c r="C136" s="318"/>
      <c r="D136" s="318">
        <f>VLOOKUP(A136,'[3]19'!$A$3:$D$311,4,0)</f>
        <v>0</v>
      </c>
      <c r="E136" s="311" t="e">
        <f t="shared" si="7"/>
        <v>#DIV/0!</v>
      </c>
      <c r="F136" s="312" t="str">
        <f t="shared" si="8"/>
        <v>否</v>
      </c>
      <c r="G136" s="295" t="str">
        <f t="shared" si="9"/>
        <v>项</v>
      </c>
    </row>
    <row r="137" s="296" customFormat="1" ht="38" hidden="1" customHeight="1" spans="1:7">
      <c r="A137" s="316">
        <v>2146002</v>
      </c>
      <c r="B137" s="317" t="s">
        <v>1311</v>
      </c>
      <c r="C137" s="318"/>
      <c r="D137" s="318">
        <f>VLOOKUP(A137,'[3]19'!$A$3:$D$311,4,0)</f>
        <v>0</v>
      </c>
      <c r="E137" s="311" t="e">
        <f t="shared" si="7"/>
        <v>#DIV/0!</v>
      </c>
      <c r="F137" s="312" t="str">
        <f t="shared" si="8"/>
        <v>否</v>
      </c>
      <c r="G137" s="295" t="str">
        <f t="shared" si="9"/>
        <v>项</v>
      </c>
    </row>
    <row r="138" s="296" customFormat="1" ht="38" hidden="1" customHeight="1" spans="1:7">
      <c r="A138" s="316">
        <v>2146003</v>
      </c>
      <c r="B138" s="317" t="s">
        <v>1312</v>
      </c>
      <c r="C138" s="318"/>
      <c r="D138" s="318">
        <f>VLOOKUP(A138,'[3]19'!$A$3:$D$311,4,0)</f>
        <v>0</v>
      </c>
      <c r="E138" s="311" t="e">
        <f t="shared" si="7"/>
        <v>#DIV/0!</v>
      </c>
      <c r="F138" s="312" t="str">
        <f t="shared" si="8"/>
        <v>否</v>
      </c>
      <c r="G138" s="295" t="str">
        <f t="shared" si="9"/>
        <v>项</v>
      </c>
    </row>
    <row r="139" s="296" customFormat="1" ht="38" hidden="1" customHeight="1" spans="1:7">
      <c r="A139" s="316">
        <v>2146099</v>
      </c>
      <c r="B139" s="317" t="s">
        <v>1313</v>
      </c>
      <c r="C139" s="318"/>
      <c r="D139" s="318">
        <f>VLOOKUP(A139,'[3]19'!$A$3:$D$311,4,0)</f>
        <v>0</v>
      </c>
      <c r="E139" s="311" t="e">
        <f t="shared" ref="E139:E202" si="10">(D139-C139)/C139</f>
        <v>#DIV/0!</v>
      </c>
      <c r="F139" s="312" t="str">
        <f t="shared" si="8"/>
        <v>否</v>
      </c>
      <c r="G139" s="295" t="str">
        <f t="shared" si="9"/>
        <v>项</v>
      </c>
    </row>
    <row r="140" ht="38" hidden="1" customHeight="1" spans="1:7">
      <c r="A140" s="316">
        <v>21462</v>
      </c>
      <c r="B140" s="317" t="s">
        <v>1314</v>
      </c>
      <c r="C140" s="318">
        <f>SUM(C141:C144)</f>
        <v>0</v>
      </c>
      <c r="D140" s="318">
        <f>SUM(D141:D144)</f>
        <v>0</v>
      </c>
      <c r="E140" s="311" t="e">
        <f t="shared" si="10"/>
        <v>#DIV/0!</v>
      </c>
      <c r="F140" s="312" t="str">
        <f t="shared" si="8"/>
        <v>否</v>
      </c>
      <c r="G140" s="295" t="str">
        <f t="shared" si="9"/>
        <v>款</v>
      </c>
    </row>
    <row r="141" ht="38" hidden="1" customHeight="1" spans="1:7">
      <c r="A141" s="316">
        <v>2146201</v>
      </c>
      <c r="B141" s="317" t="s">
        <v>1312</v>
      </c>
      <c r="C141" s="318"/>
      <c r="D141" s="318">
        <f>VLOOKUP(A141,'[3]19'!$A$3:$D$311,4,0)</f>
        <v>0</v>
      </c>
      <c r="E141" s="311" t="e">
        <f t="shared" si="10"/>
        <v>#DIV/0!</v>
      </c>
      <c r="F141" s="312" t="str">
        <f t="shared" si="8"/>
        <v>否</v>
      </c>
      <c r="G141" s="295" t="str">
        <f t="shared" si="9"/>
        <v>项</v>
      </c>
    </row>
    <row r="142" s="296" customFormat="1" ht="38" hidden="1" customHeight="1" spans="1:7">
      <c r="A142" s="316">
        <v>2146202</v>
      </c>
      <c r="B142" s="317" t="s">
        <v>1315</v>
      </c>
      <c r="C142" s="318"/>
      <c r="D142" s="318">
        <f>VLOOKUP(A142,'[3]19'!$A$3:$D$311,4,0)</f>
        <v>0</v>
      </c>
      <c r="E142" s="311" t="e">
        <f t="shared" si="10"/>
        <v>#DIV/0!</v>
      </c>
      <c r="F142" s="312" t="str">
        <f t="shared" si="8"/>
        <v>否</v>
      </c>
      <c r="G142" s="295" t="str">
        <f t="shared" si="9"/>
        <v>项</v>
      </c>
    </row>
    <row r="143" ht="38" hidden="1" customHeight="1" spans="1:7">
      <c r="A143" s="316">
        <v>2146203</v>
      </c>
      <c r="B143" s="317" t="s">
        <v>1316</v>
      </c>
      <c r="C143" s="318"/>
      <c r="D143" s="318">
        <f>VLOOKUP(A143,'[3]19'!$A$3:$D$311,4,0)</f>
        <v>0</v>
      </c>
      <c r="E143" s="311" t="e">
        <f t="shared" si="10"/>
        <v>#DIV/0!</v>
      </c>
      <c r="F143" s="312" t="str">
        <f t="shared" si="8"/>
        <v>否</v>
      </c>
      <c r="G143" s="295" t="str">
        <f t="shared" si="9"/>
        <v>项</v>
      </c>
    </row>
    <row r="144" ht="38" hidden="1" customHeight="1" spans="1:7">
      <c r="A144" s="316">
        <v>2146299</v>
      </c>
      <c r="B144" s="317" t="s">
        <v>1317</v>
      </c>
      <c r="C144" s="318"/>
      <c r="D144" s="318">
        <f>VLOOKUP(A144,'[3]19'!$A$3:$D$311,4,0)</f>
        <v>0</v>
      </c>
      <c r="E144" s="311" t="e">
        <f t="shared" si="10"/>
        <v>#DIV/0!</v>
      </c>
      <c r="F144" s="312" t="str">
        <f t="shared" si="8"/>
        <v>否</v>
      </c>
      <c r="G144" s="295" t="str">
        <f t="shared" si="9"/>
        <v>项</v>
      </c>
    </row>
    <row r="145" s="296" customFormat="1" ht="38" hidden="1" customHeight="1" spans="1:7">
      <c r="A145" s="316">
        <v>21463</v>
      </c>
      <c r="B145" s="314" t="s">
        <v>1318</v>
      </c>
      <c r="C145" s="315"/>
      <c r="D145" s="315"/>
      <c r="E145" s="311" t="e">
        <f t="shared" si="10"/>
        <v>#DIV/0!</v>
      </c>
      <c r="F145" s="312" t="str">
        <f t="shared" si="8"/>
        <v>否</v>
      </c>
      <c r="G145" s="295" t="str">
        <f t="shared" si="9"/>
        <v>款</v>
      </c>
    </row>
    <row r="146" s="296" customFormat="1" ht="38" hidden="1" customHeight="1" spans="1:7">
      <c r="A146" s="316">
        <v>2146301</v>
      </c>
      <c r="B146" s="317" t="s">
        <v>1319</v>
      </c>
      <c r="C146" s="318"/>
      <c r="D146" s="318"/>
      <c r="E146" s="311" t="e">
        <f t="shared" si="10"/>
        <v>#DIV/0!</v>
      </c>
      <c r="F146" s="312" t="str">
        <f t="shared" si="8"/>
        <v>否</v>
      </c>
      <c r="G146" s="295" t="str">
        <f t="shared" si="9"/>
        <v>项</v>
      </c>
    </row>
    <row r="147" s="296" customFormat="1" ht="38" hidden="1" customHeight="1" spans="1:7">
      <c r="A147" s="316">
        <v>2146302</v>
      </c>
      <c r="B147" s="317" t="s">
        <v>1320</v>
      </c>
      <c r="C147" s="318"/>
      <c r="D147" s="318"/>
      <c r="E147" s="311" t="e">
        <f t="shared" si="10"/>
        <v>#DIV/0!</v>
      </c>
      <c r="F147" s="312" t="str">
        <f t="shared" si="8"/>
        <v>否</v>
      </c>
      <c r="G147" s="295" t="str">
        <f t="shared" si="9"/>
        <v>项</v>
      </c>
    </row>
    <row r="148" s="296" customFormat="1" ht="38" hidden="1" customHeight="1" spans="1:7">
      <c r="A148" s="316">
        <v>2146303</v>
      </c>
      <c r="B148" s="317" t="s">
        <v>1321</v>
      </c>
      <c r="C148" s="318"/>
      <c r="D148" s="318"/>
      <c r="E148" s="311" t="e">
        <f t="shared" si="10"/>
        <v>#DIV/0!</v>
      </c>
      <c r="F148" s="312" t="str">
        <f t="shared" si="8"/>
        <v>否</v>
      </c>
      <c r="G148" s="295" t="str">
        <f t="shared" si="9"/>
        <v>项</v>
      </c>
    </row>
    <row r="149" s="296" customFormat="1" ht="38" hidden="1" customHeight="1" spans="1:7">
      <c r="A149" s="316">
        <v>2146399</v>
      </c>
      <c r="B149" s="317" t="s">
        <v>1322</v>
      </c>
      <c r="C149" s="318"/>
      <c r="D149" s="318"/>
      <c r="E149" s="311" t="e">
        <f t="shared" si="10"/>
        <v>#DIV/0!</v>
      </c>
      <c r="F149" s="312" t="str">
        <f t="shared" si="8"/>
        <v>否</v>
      </c>
      <c r="G149" s="295" t="str">
        <f t="shared" si="9"/>
        <v>项</v>
      </c>
    </row>
    <row r="150" s="296" customFormat="1" ht="38" hidden="1" customHeight="1" spans="1:7">
      <c r="A150" s="316">
        <v>21464</v>
      </c>
      <c r="B150" s="314" t="s">
        <v>1323</v>
      </c>
      <c r="C150" s="315"/>
      <c r="D150" s="315"/>
      <c r="E150" s="311" t="e">
        <f t="shared" si="10"/>
        <v>#DIV/0!</v>
      </c>
      <c r="F150" s="312" t="str">
        <f t="shared" si="8"/>
        <v>否</v>
      </c>
      <c r="G150" s="295" t="str">
        <f t="shared" si="9"/>
        <v>款</v>
      </c>
    </row>
    <row r="151" s="296" customFormat="1" ht="38" hidden="1" customHeight="1" spans="1:7">
      <c r="A151" s="316">
        <v>2146401</v>
      </c>
      <c r="B151" s="317" t="s">
        <v>1324</v>
      </c>
      <c r="C151" s="318"/>
      <c r="D151" s="318">
        <f>VLOOKUP(A151,'[3]19'!$A$3:$D$311,4,0)</f>
        <v>0</v>
      </c>
      <c r="E151" s="311" t="e">
        <f t="shared" si="10"/>
        <v>#DIV/0!</v>
      </c>
      <c r="F151" s="312" t="str">
        <f t="shared" si="8"/>
        <v>否</v>
      </c>
      <c r="G151" s="295" t="str">
        <f t="shared" si="9"/>
        <v>项</v>
      </c>
    </row>
    <row r="152" s="296" customFormat="1" ht="38" hidden="1" customHeight="1" spans="1:7">
      <c r="A152" s="316">
        <v>2146402</v>
      </c>
      <c r="B152" s="317" t="s">
        <v>1325</v>
      </c>
      <c r="C152" s="318"/>
      <c r="D152" s="318">
        <f>VLOOKUP(A152,'[3]19'!$A$3:$D$311,4,0)</f>
        <v>0</v>
      </c>
      <c r="E152" s="311" t="e">
        <f t="shared" si="10"/>
        <v>#DIV/0!</v>
      </c>
      <c r="F152" s="312" t="str">
        <f t="shared" si="8"/>
        <v>否</v>
      </c>
      <c r="G152" s="295" t="str">
        <f t="shared" si="9"/>
        <v>项</v>
      </c>
    </row>
    <row r="153" s="296" customFormat="1" ht="38" hidden="1" customHeight="1" spans="1:7">
      <c r="A153" s="316">
        <v>2146403</v>
      </c>
      <c r="B153" s="317" t="s">
        <v>1326</v>
      </c>
      <c r="C153" s="318"/>
      <c r="D153" s="318">
        <f>VLOOKUP(A153,'[3]19'!$A$3:$D$311,4,0)</f>
        <v>0</v>
      </c>
      <c r="E153" s="311" t="e">
        <f t="shared" si="10"/>
        <v>#DIV/0!</v>
      </c>
      <c r="F153" s="312" t="str">
        <f t="shared" si="8"/>
        <v>否</v>
      </c>
      <c r="G153" s="295" t="str">
        <f t="shared" si="9"/>
        <v>项</v>
      </c>
    </row>
    <row r="154" s="296" customFormat="1" ht="38" hidden="1" customHeight="1" spans="1:7">
      <c r="A154" s="316">
        <v>2146404</v>
      </c>
      <c r="B154" s="317" t="s">
        <v>1327</v>
      </c>
      <c r="C154" s="318"/>
      <c r="D154" s="318">
        <f>VLOOKUP(A154,'[3]19'!$A$3:$D$311,4,0)</f>
        <v>0</v>
      </c>
      <c r="E154" s="311" t="e">
        <f t="shared" si="10"/>
        <v>#DIV/0!</v>
      </c>
      <c r="F154" s="312" t="str">
        <f t="shared" si="8"/>
        <v>否</v>
      </c>
      <c r="G154" s="295" t="str">
        <f t="shared" si="9"/>
        <v>项</v>
      </c>
    </row>
    <row r="155" s="296" customFormat="1" ht="38" hidden="1" customHeight="1" spans="1:7">
      <c r="A155" s="316">
        <v>2146405</v>
      </c>
      <c r="B155" s="317" t="s">
        <v>1328</v>
      </c>
      <c r="C155" s="318"/>
      <c r="D155" s="318">
        <f>VLOOKUP(A155,'[3]19'!$A$3:$D$311,4,0)</f>
        <v>0</v>
      </c>
      <c r="E155" s="311" t="e">
        <f t="shared" si="10"/>
        <v>#DIV/0!</v>
      </c>
      <c r="F155" s="312" t="str">
        <f t="shared" si="8"/>
        <v>否</v>
      </c>
      <c r="G155" s="295" t="str">
        <f t="shared" si="9"/>
        <v>项</v>
      </c>
    </row>
    <row r="156" s="296" customFormat="1" ht="38" hidden="1" customHeight="1" spans="1:7">
      <c r="A156" s="316">
        <v>2146406</v>
      </c>
      <c r="B156" s="317" t="s">
        <v>1329</v>
      </c>
      <c r="C156" s="318"/>
      <c r="D156" s="318">
        <f>VLOOKUP(A156,'[3]19'!$A$3:$D$311,4,0)</f>
        <v>0</v>
      </c>
      <c r="E156" s="311" t="e">
        <f t="shared" si="10"/>
        <v>#DIV/0!</v>
      </c>
      <c r="F156" s="312" t="str">
        <f t="shared" si="8"/>
        <v>否</v>
      </c>
      <c r="G156" s="295" t="str">
        <f t="shared" si="9"/>
        <v>项</v>
      </c>
    </row>
    <row r="157" s="296" customFormat="1" ht="38" hidden="1" customHeight="1" spans="1:7">
      <c r="A157" s="316">
        <v>2146407</v>
      </c>
      <c r="B157" s="317" t="s">
        <v>1330</v>
      </c>
      <c r="C157" s="318"/>
      <c r="D157" s="318">
        <f>VLOOKUP(A157,'[3]19'!$A$3:$D$311,4,0)</f>
        <v>0</v>
      </c>
      <c r="E157" s="311" t="e">
        <f t="shared" si="10"/>
        <v>#DIV/0!</v>
      </c>
      <c r="F157" s="312" t="str">
        <f t="shared" si="8"/>
        <v>否</v>
      </c>
      <c r="G157" s="295" t="str">
        <f t="shared" si="9"/>
        <v>项</v>
      </c>
    </row>
    <row r="158" s="296" customFormat="1" ht="38" hidden="1" customHeight="1" spans="1:7">
      <c r="A158" s="316">
        <v>2146499</v>
      </c>
      <c r="B158" s="317" t="s">
        <v>1331</v>
      </c>
      <c r="C158" s="318"/>
      <c r="D158" s="318">
        <f>VLOOKUP(A158,'[3]19'!$A$3:$D$311,4,0)</f>
        <v>0</v>
      </c>
      <c r="E158" s="311" t="e">
        <f t="shared" si="10"/>
        <v>#DIV/0!</v>
      </c>
      <c r="F158" s="312" t="str">
        <f t="shared" si="8"/>
        <v>否</v>
      </c>
      <c r="G158" s="295" t="str">
        <f t="shared" si="9"/>
        <v>项</v>
      </c>
    </row>
    <row r="159" s="296" customFormat="1" ht="38" hidden="1" customHeight="1" spans="1:7">
      <c r="A159" s="316">
        <v>21468</v>
      </c>
      <c r="B159" s="317" t="s">
        <v>1332</v>
      </c>
      <c r="C159" s="318">
        <f>SUM(C160:C165)</f>
        <v>0</v>
      </c>
      <c r="D159" s="318">
        <f>SUM(D160:D165)</f>
        <v>0</v>
      </c>
      <c r="E159" s="311" t="e">
        <f t="shared" si="10"/>
        <v>#DIV/0!</v>
      </c>
      <c r="F159" s="312" t="str">
        <f t="shared" si="8"/>
        <v>否</v>
      </c>
      <c r="G159" s="295" t="str">
        <f t="shared" si="9"/>
        <v>款</v>
      </c>
    </row>
    <row r="160" s="296" customFormat="1" ht="38" hidden="1" customHeight="1" spans="1:7">
      <c r="A160" s="316">
        <v>2146801</v>
      </c>
      <c r="B160" s="317" t="s">
        <v>1333</v>
      </c>
      <c r="C160" s="318"/>
      <c r="D160" s="318">
        <f>VLOOKUP(A160,'[3]19'!$A$3:$D$311,4,0)</f>
        <v>0</v>
      </c>
      <c r="E160" s="311" t="e">
        <f t="shared" si="10"/>
        <v>#DIV/0!</v>
      </c>
      <c r="F160" s="312" t="str">
        <f t="shared" si="8"/>
        <v>否</v>
      </c>
      <c r="G160" s="295" t="str">
        <f t="shared" si="9"/>
        <v>项</v>
      </c>
    </row>
    <row r="161" s="296" customFormat="1" ht="38" hidden="1" customHeight="1" spans="1:7">
      <c r="A161" s="316">
        <v>2146802</v>
      </c>
      <c r="B161" s="317" t="s">
        <v>1334</v>
      </c>
      <c r="C161" s="318"/>
      <c r="D161" s="318">
        <f>VLOOKUP(A161,'[3]19'!$A$3:$D$311,4,0)</f>
        <v>0</v>
      </c>
      <c r="E161" s="311" t="e">
        <f t="shared" si="10"/>
        <v>#DIV/0!</v>
      </c>
      <c r="F161" s="312" t="str">
        <f t="shared" si="8"/>
        <v>否</v>
      </c>
      <c r="G161" s="295" t="str">
        <f t="shared" si="9"/>
        <v>项</v>
      </c>
    </row>
    <row r="162" ht="38" hidden="1" customHeight="1" spans="1:7">
      <c r="A162" s="316">
        <v>2146803</v>
      </c>
      <c r="B162" s="317" t="s">
        <v>1335</v>
      </c>
      <c r="C162" s="318"/>
      <c r="D162" s="318">
        <f>VLOOKUP(A162,'[3]19'!$A$3:$D$311,4,0)</f>
        <v>0</v>
      </c>
      <c r="E162" s="311" t="e">
        <f t="shared" si="10"/>
        <v>#DIV/0!</v>
      </c>
      <c r="F162" s="312" t="str">
        <f t="shared" si="8"/>
        <v>否</v>
      </c>
      <c r="G162" s="295" t="str">
        <f t="shared" si="9"/>
        <v>项</v>
      </c>
    </row>
    <row r="163" ht="38" hidden="1" customHeight="1" spans="1:7">
      <c r="A163" s="316">
        <v>2146804</v>
      </c>
      <c r="B163" s="317" t="s">
        <v>1336</v>
      </c>
      <c r="C163" s="318"/>
      <c r="D163" s="318">
        <f>VLOOKUP(A163,'[3]19'!$A$3:$D$311,4,0)</f>
        <v>0</v>
      </c>
      <c r="E163" s="311" t="e">
        <f t="shared" si="10"/>
        <v>#DIV/0!</v>
      </c>
      <c r="F163" s="312" t="str">
        <f t="shared" si="8"/>
        <v>否</v>
      </c>
      <c r="G163" s="295" t="str">
        <f t="shared" si="9"/>
        <v>项</v>
      </c>
    </row>
    <row r="164" s="296" customFormat="1" ht="38" hidden="1" customHeight="1" spans="1:7">
      <c r="A164" s="316">
        <v>2146805</v>
      </c>
      <c r="B164" s="317" t="s">
        <v>1337</v>
      </c>
      <c r="C164" s="318"/>
      <c r="D164" s="318">
        <f>VLOOKUP(A164,'[3]19'!$A$3:$D$311,4,0)</f>
        <v>0</v>
      </c>
      <c r="E164" s="311" t="e">
        <f t="shared" si="10"/>
        <v>#DIV/0!</v>
      </c>
      <c r="F164" s="312" t="str">
        <f t="shared" si="8"/>
        <v>否</v>
      </c>
      <c r="G164" s="295" t="str">
        <f t="shared" si="9"/>
        <v>项</v>
      </c>
    </row>
    <row r="165" ht="38" hidden="1" customHeight="1" spans="1:7">
      <c r="A165" s="316">
        <v>2146899</v>
      </c>
      <c r="B165" s="317" t="s">
        <v>1338</v>
      </c>
      <c r="C165" s="318"/>
      <c r="D165" s="318">
        <f>VLOOKUP(A165,'[3]19'!$A$3:$D$311,4,0)</f>
        <v>0</v>
      </c>
      <c r="E165" s="311" t="e">
        <f t="shared" si="10"/>
        <v>#DIV/0!</v>
      </c>
      <c r="F165" s="312" t="str">
        <f t="shared" si="8"/>
        <v>否</v>
      </c>
      <c r="G165" s="295" t="str">
        <f t="shared" si="9"/>
        <v>项</v>
      </c>
    </row>
    <row r="166" ht="38" hidden="1" customHeight="1" spans="1:7">
      <c r="A166" s="316">
        <v>21469</v>
      </c>
      <c r="B166" s="314" t="s">
        <v>1339</v>
      </c>
      <c r="C166" s="315"/>
      <c r="D166" s="315"/>
      <c r="E166" s="311" t="e">
        <f t="shared" si="10"/>
        <v>#DIV/0!</v>
      </c>
      <c r="F166" s="312" t="str">
        <f t="shared" si="8"/>
        <v>否</v>
      </c>
      <c r="G166" s="295" t="str">
        <f t="shared" si="9"/>
        <v>款</v>
      </c>
    </row>
    <row r="167" s="296" customFormat="1" ht="38" hidden="1" customHeight="1" spans="1:7">
      <c r="A167" s="316">
        <v>2146901</v>
      </c>
      <c r="B167" s="317" t="s">
        <v>1340</v>
      </c>
      <c r="C167" s="318"/>
      <c r="D167" s="318">
        <f>VLOOKUP(A167,'[3]19'!$A$3:$D$311,4,0)</f>
        <v>0</v>
      </c>
      <c r="E167" s="311" t="e">
        <f t="shared" si="10"/>
        <v>#DIV/0!</v>
      </c>
      <c r="F167" s="312" t="str">
        <f t="shared" si="8"/>
        <v>否</v>
      </c>
      <c r="G167" s="295" t="str">
        <f t="shared" si="9"/>
        <v>项</v>
      </c>
    </row>
    <row r="168" s="296" customFormat="1" ht="38" hidden="1" customHeight="1" spans="1:7">
      <c r="A168" s="316">
        <v>2146902</v>
      </c>
      <c r="B168" s="317" t="s">
        <v>1341</v>
      </c>
      <c r="C168" s="318"/>
      <c r="D168" s="318">
        <f>VLOOKUP(A168,'[3]19'!$A$3:$D$311,4,0)</f>
        <v>0</v>
      </c>
      <c r="E168" s="311" t="e">
        <f t="shared" si="10"/>
        <v>#DIV/0!</v>
      </c>
      <c r="F168" s="312" t="str">
        <f t="shared" si="8"/>
        <v>否</v>
      </c>
      <c r="G168" s="295" t="str">
        <f t="shared" si="9"/>
        <v>项</v>
      </c>
    </row>
    <row r="169" s="296" customFormat="1" ht="38" hidden="1" customHeight="1" spans="1:7">
      <c r="A169" s="316">
        <v>2146903</v>
      </c>
      <c r="B169" s="317" t="s">
        <v>1342</v>
      </c>
      <c r="C169" s="318"/>
      <c r="D169" s="318">
        <f>VLOOKUP(A169,'[3]19'!$A$3:$D$311,4,0)</f>
        <v>0</v>
      </c>
      <c r="E169" s="311" t="e">
        <f t="shared" si="10"/>
        <v>#DIV/0!</v>
      </c>
      <c r="F169" s="312" t="str">
        <f t="shared" si="8"/>
        <v>否</v>
      </c>
      <c r="G169" s="295" t="str">
        <f t="shared" si="9"/>
        <v>项</v>
      </c>
    </row>
    <row r="170" s="296" customFormat="1" ht="38" hidden="1" customHeight="1" spans="1:7">
      <c r="A170" s="316">
        <v>2146904</v>
      </c>
      <c r="B170" s="317" t="s">
        <v>1343</v>
      </c>
      <c r="C170" s="318"/>
      <c r="D170" s="318">
        <f>VLOOKUP(A170,'[3]19'!$A$3:$D$311,4,0)</f>
        <v>0</v>
      </c>
      <c r="E170" s="311" t="e">
        <f t="shared" si="10"/>
        <v>#DIV/0!</v>
      </c>
      <c r="F170" s="312" t="str">
        <f t="shared" si="8"/>
        <v>否</v>
      </c>
      <c r="G170" s="295" t="str">
        <f t="shared" si="9"/>
        <v>项</v>
      </c>
    </row>
    <row r="171" s="296" customFormat="1" ht="38" hidden="1" customHeight="1" spans="1:7">
      <c r="A171" s="316">
        <v>2146906</v>
      </c>
      <c r="B171" s="317" t="s">
        <v>1344</v>
      </c>
      <c r="C171" s="318"/>
      <c r="D171" s="318">
        <f>VLOOKUP(A171,'[3]19'!$A$3:$D$311,4,0)</f>
        <v>0</v>
      </c>
      <c r="E171" s="311" t="e">
        <f t="shared" si="10"/>
        <v>#DIV/0!</v>
      </c>
      <c r="F171" s="312" t="str">
        <f t="shared" si="8"/>
        <v>否</v>
      </c>
      <c r="G171" s="295" t="str">
        <f t="shared" si="9"/>
        <v>项</v>
      </c>
    </row>
    <row r="172" s="296" customFormat="1" ht="38" hidden="1" customHeight="1" spans="1:7">
      <c r="A172" s="316">
        <v>2146907</v>
      </c>
      <c r="B172" s="317" t="s">
        <v>1345</v>
      </c>
      <c r="C172" s="318"/>
      <c r="D172" s="318">
        <f>VLOOKUP(A172,'[3]19'!$A$3:$D$311,4,0)</f>
        <v>0</v>
      </c>
      <c r="E172" s="311" t="e">
        <f t="shared" si="10"/>
        <v>#DIV/0!</v>
      </c>
      <c r="F172" s="312" t="str">
        <f t="shared" si="8"/>
        <v>否</v>
      </c>
      <c r="G172" s="295" t="str">
        <f t="shared" si="9"/>
        <v>项</v>
      </c>
    </row>
    <row r="173" s="296" customFormat="1" ht="38" hidden="1" customHeight="1" spans="1:7">
      <c r="A173" s="316">
        <v>2146908</v>
      </c>
      <c r="B173" s="317" t="s">
        <v>1346</v>
      </c>
      <c r="C173" s="318"/>
      <c r="D173" s="318">
        <f>VLOOKUP(A173,'[3]19'!$A$3:$D$311,4,0)</f>
        <v>0</v>
      </c>
      <c r="E173" s="311" t="e">
        <f t="shared" si="10"/>
        <v>#DIV/0!</v>
      </c>
      <c r="F173" s="312" t="str">
        <f t="shared" si="8"/>
        <v>否</v>
      </c>
      <c r="G173" s="295" t="str">
        <f t="shared" si="9"/>
        <v>项</v>
      </c>
    </row>
    <row r="174" ht="38" hidden="1" customHeight="1" spans="1:7">
      <c r="A174" s="316">
        <v>2146999</v>
      </c>
      <c r="B174" s="317" t="s">
        <v>1347</v>
      </c>
      <c r="C174" s="318"/>
      <c r="D174" s="318">
        <f>VLOOKUP(A174,'[3]19'!$A$3:$D$311,4,0)</f>
        <v>0</v>
      </c>
      <c r="E174" s="311" t="e">
        <f t="shared" si="10"/>
        <v>#DIV/0!</v>
      </c>
      <c r="F174" s="312" t="str">
        <f t="shared" si="8"/>
        <v>否</v>
      </c>
      <c r="G174" s="295" t="str">
        <f t="shared" si="9"/>
        <v>项</v>
      </c>
    </row>
    <row r="175" ht="38" hidden="1" customHeight="1" spans="1:7">
      <c r="A175" s="316">
        <v>21470</v>
      </c>
      <c r="B175" s="317" t="s">
        <v>1348</v>
      </c>
      <c r="C175" s="318">
        <f>SUM(C176:C177)</f>
        <v>0</v>
      </c>
      <c r="D175" s="318">
        <f>SUM(D176:D177)</f>
        <v>0</v>
      </c>
      <c r="E175" s="311" t="e">
        <f t="shared" si="10"/>
        <v>#DIV/0!</v>
      </c>
      <c r="F175" s="312" t="str">
        <f t="shared" si="8"/>
        <v>否</v>
      </c>
      <c r="G175" s="295" t="str">
        <f t="shared" si="9"/>
        <v>款</v>
      </c>
    </row>
    <row r="176" s="296" customFormat="1" ht="38" hidden="1" customHeight="1" spans="1:7">
      <c r="A176" s="316">
        <v>2147001</v>
      </c>
      <c r="B176" s="317" t="s">
        <v>1310</v>
      </c>
      <c r="C176" s="318"/>
      <c r="D176" s="318">
        <f>VLOOKUP(A176,'[3]19'!$A$3:$D$311,4,0)</f>
        <v>0</v>
      </c>
      <c r="E176" s="311" t="e">
        <f t="shared" si="10"/>
        <v>#DIV/0!</v>
      </c>
      <c r="F176" s="312" t="str">
        <f t="shared" si="8"/>
        <v>否</v>
      </c>
      <c r="G176" s="295" t="str">
        <f t="shared" si="9"/>
        <v>项</v>
      </c>
    </row>
    <row r="177" s="296" customFormat="1" ht="38" hidden="1" customHeight="1" spans="1:7">
      <c r="A177" s="316">
        <v>2147099</v>
      </c>
      <c r="B177" s="317" t="s">
        <v>1349</v>
      </c>
      <c r="C177" s="318"/>
      <c r="D177" s="318">
        <f>VLOOKUP(A177,'[3]19'!$A$3:$D$311,4,0)</f>
        <v>0</v>
      </c>
      <c r="E177" s="311" t="e">
        <f t="shared" si="10"/>
        <v>#DIV/0!</v>
      </c>
      <c r="F177" s="312" t="str">
        <f t="shared" si="8"/>
        <v>否</v>
      </c>
      <c r="G177" s="295" t="str">
        <f t="shared" si="9"/>
        <v>项</v>
      </c>
    </row>
    <row r="178" s="296" customFormat="1" ht="38" hidden="1" customHeight="1" spans="1:7">
      <c r="A178" s="316">
        <v>21471</v>
      </c>
      <c r="B178" s="314" t="s">
        <v>1350</v>
      </c>
      <c r="C178" s="315"/>
      <c r="D178" s="315"/>
      <c r="E178" s="311" t="e">
        <f t="shared" si="10"/>
        <v>#DIV/0!</v>
      </c>
      <c r="F178" s="312" t="str">
        <f t="shared" si="8"/>
        <v>否</v>
      </c>
      <c r="G178" s="295" t="str">
        <f t="shared" si="9"/>
        <v>款</v>
      </c>
    </row>
    <row r="179" s="296" customFormat="1" ht="38" hidden="1" customHeight="1" spans="1:7">
      <c r="A179" s="316">
        <v>2147101</v>
      </c>
      <c r="B179" s="317" t="s">
        <v>1310</v>
      </c>
      <c r="C179" s="318"/>
      <c r="D179" s="318">
        <f>VLOOKUP(A179,'[3]19'!$A$3:$D$311,4,0)</f>
        <v>0</v>
      </c>
      <c r="E179" s="311" t="e">
        <f t="shared" si="10"/>
        <v>#DIV/0!</v>
      </c>
      <c r="F179" s="312" t="str">
        <f t="shared" si="8"/>
        <v>否</v>
      </c>
      <c r="G179" s="295" t="str">
        <f t="shared" si="9"/>
        <v>项</v>
      </c>
    </row>
    <row r="180" s="296" customFormat="1" ht="38" hidden="1" customHeight="1" spans="1:7">
      <c r="A180" s="316">
        <v>2147199</v>
      </c>
      <c r="B180" s="317" t="s">
        <v>1351</v>
      </c>
      <c r="C180" s="318"/>
      <c r="D180" s="318">
        <f>VLOOKUP(A180,'[3]19'!$A$3:$D$311,4,0)</f>
        <v>0</v>
      </c>
      <c r="E180" s="311" t="e">
        <f t="shared" si="10"/>
        <v>#DIV/0!</v>
      </c>
      <c r="F180" s="312" t="str">
        <f t="shared" si="8"/>
        <v>否</v>
      </c>
      <c r="G180" s="295" t="str">
        <f t="shared" si="9"/>
        <v>项</v>
      </c>
    </row>
    <row r="181" s="296" customFormat="1" ht="38" hidden="1" customHeight="1" spans="1:7">
      <c r="A181" s="316">
        <v>21472</v>
      </c>
      <c r="B181" s="317" t="s">
        <v>1352</v>
      </c>
      <c r="C181" s="318">
        <v>0</v>
      </c>
      <c r="D181" s="318">
        <v>0</v>
      </c>
      <c r="E181" s="311" t="e">
        <f t="shared" si="10"/>
        <v>#DIV/0!</v>
      </c>
      <c r="F181" s="312" t="str">
        <f t="shared" si="8"/>
        <v>否</v>
      </c>
      <c r="G181" s="295" t="str">
        <f t="shared" si="9"/>
        <v>款</v>
      </c>
    </row>
    <row r="182" ht="38" hidden="1" customHeight="1" spans="1:7">
      <c r="A182" s="316">
        <v>21473</v>
      </c>
      <c r="B182" s="317" t="s">
        <v>1353</v>
      </c>
      <c r="C182" s="318">
        <f>SUM(C183:C185)</f>
        <v>0</v>
      </c>
      <c r="D182" s="318">
        <f>SUM(D183:D185)</f>
        <v>0</v>
      </c>
      <c r="E182" s="311" t="e">
        <f t="shared" si="10"/>
        <v>#DIV/0!</v>
      </c>
      <c r="F182" s="312" t="str">
        <f t="shared" si="8"/>
        <v>否</v>
      </c>
      <c r="G182" s="295" t="str">
        <f t="shared" si="9"/>
        <v>款</v>
      </c>
    </row>
    <row r="183" ht="38" hidden="1" customHeight="1" spans="1:7">
      <c r="A183" s="316">
        <v>2147301</v>
      </c>
      <c r="B183" s="317" t="s">
        <v>1319</v>
      </c>
      <c r="C183" s="318"/>
      <c r="D183" s="318"/>
      <c r="E183" s="311" t="e">
        <f t="shared" si="10"/>
        <v>#DIV/0!</v>
      </c>
      <c r="F183" s="312" t="str">
        <f t="shared" si="8"/>
        <v>否</v>
      </c>
      <c r="G183" s="295" t="str">
        <f t="shared" si="9"/>
        <v>项</v>
      </c>
    </row>
    <row r="184" ht="38" hidden="1" customHeight="1" spans="1:7">
      <c r="A184" s="316">
        <v>2147303</v>
      </c>
      <c r="B184" s="317" t="s">
        <v>1321</v>
      </c>
      <c r="C184" s="318"/>
      <c r="D184" s="318"/>
      <c r="E184" s="311" t="e">
        <f t="shared" si="10"/>
        <v>#DIV/0!</v>
      </c>
      <c r="F184" s="312" t="str">
        <f t="shared" ref="F184:F247" si="11">IF(LEN(A184)=3,"是",IF(B184&lt;&gt;"",IF(SUM(C184:D184)&lt;&gt;0,"是","否"),"是"))</f>
        <v>否</v>
      </c>
      <c r="G184" s="295" t="str">
        <f t="shared" si="9"/>
        <v>项</v>
      </c>
    </row>
    <row r="185" s="296" customFormat="1" ht="38" hidden="1" customHeight="1" spans="1:7">
      <c r="A185" s="316">
        <v>2147399</v>
      </c>
      <c r="B185" s="317" t="s">
        <v>1354</v>
      </c>
      <c r="C185" s="318"/>
      <c r="D185" s="318"/>
      <c r="E185" s="311" t="e">
        <f t="shared" si="10"/>
        <v>#DIV/0!</v>
      </c>
      <c r="F185" s="312" t="str">
        <f t="shared" si="11"/>
        <v>否</v>
      </c>
      <c r="G185" s="295" t="str">
        <f t="shared" si="9"/>
        <v>项</v>
      </c>
    </row>
    <row r="186" ht="38" customHeight="1" spans="1:7">
      <c r="A186" s="319">
        <v>215</v>
      </c>
      <c r="B186" s="309" t="s">
        <v>1355</v>
      </c>
      <c r="C186" s="310"/>
      <c r="D186" s="310"/>
      <c r="E186" s="311"/>
      <c r="F186" s="312" t="str">
        <f t="shared" si="11"/>
        <v>是</v>
      </c>
      <c r="G186" s="295" t="str">
        <f t="shared" si="9"/>
        <v>类</v>
      </c>
    </row>
    <row r="187" ht="38" hidden="1" customHeight="1" spans="1:7">
      <c r="A187" s="316">
        <v>21562</v>
      </c>
      <c r="B187" s="314" t="s">
        <v>1356</v>
      </c>
      <c r="C187" s="315"/>
      <c r="D187" s="315"/>
      <c r="E187" s="311" t="e">
        <f t="shared" si="10"/>
        <v>#DIV/0!</v>
      </c>
      <c r="F187" s="312" t="str">
        <f t="shared" si="11"/>
        <v>否</v>
      </c>
      <c r="G187" s="295" t="str">
        <f t="shared" si="9"/>
        <v>款</v>
      </c>
    </row>
    <row r="188" ht="38" hidden="1" customHeight="1" spans="1:7">
      <c r="A188" s="316">
        <v>2156202</v>
      </c>
      <c r="B188" s="317" t="s">
        <v>1357</v>
      </c>
      <c r="C188" s="318"/>
      <c r="D188" s="318">
        <f>VLOOKUP(A188,'[3]19'!$A$3:$D$311,4,0)</f>
        <v>0</v>
      </c>
      <c r="E188" s="311" t="e">
        <f t="shared" si="10"/>
        <v>#DIV/0!</v>
      </c>
      <c r="F188" s="312" t="str">
        <f t="shared" si="11"/>
        <v>否</v>
      </c>
      <c r="G188" s="295" t="str">
        <f t="shared" si="9"/>
        <v>项</v>
      </c>
    </row>
    <row r="189" s="296" customFormat="1" ht="38" hidden="1" customHeight="1" spans="1:7">
      <c r="A189" s="316">
        <v>2156299</v>
      </c>
      <c r="B189" s="317" t="s">
        <v>1358</v>
      </c>
      <c r="C189" s="318"/>
      <c r="D189" s="318">
        <f>VLOOKUP(A189,'[3]19'!$A$3:$D$311,4,0)</f>
        <v>0</v>
      </c>
      <c r="E189" s="311" t="e">
        <f t="shared" si="10"/>
        <v>#DIV/0!</v>
      </c>
      <c r="F189" s="312" t="str">
        <f t="shared" si="11"/>
        <v>否</v>
      </c>
      <c r="G189" s="295" t="str">
        <f t="shared" si="9"/>
        <v>项</v>
      </c>
    </row>
    <row r="190" s="297" customFormat="1" ht="38" customHeight="1" spans="1:7">
      <c r="A190" s="319">
        <v>229</v>
      </c>
      <c r="B190" s="309" t="s">
        <v>1359</v>
      </c>
      <c r="C190" s="310">
        <f>SUM(C191,C195,C204)</f>
        <v>32593</v>
      </c>
      <c r="D190" s="310">
        <f>SUM(D191,D195,D204)</f>
        <v>2722</v>
      </c>
      <c r="E190" s="320">
        <f t="shared" si="10"/>
        <v>-0.916</v>
      </c>
      <c r="F190" s="328" t="str">
        <f t="shared" si="11"/>
        <v>是</v>
      </c>
      <c r="G190" s="329" t="str">
        <f t="shared" si="9"/>
        <v>类</v>
      </c>
    </row>
    <row r="191" ht="38" customHeight="1" spans="1:7">
      <c r="A191" s="316">
        <v>22904</v>
      </c>
      <c r="B191" s="314" t="s">
        <v>1360</v>
      </c>
      <c r="C191" s="315">
        <f>SUM(C192:C194)</f>
        <v>32300</v>
      </c>
      <c r="D191" s="315">
        <f>SUM(D192:D194)</f>
        <v>0</v>
      </c>
      <c r="E191" s="311">
        <f t="shared" si="10"/>
        <v>-1</v>
      </c>
      <c r="F191" s="312" t="str">
        <f t="shared" si="11"/>
        <v>是</v>
      </c>
      <c r="G191" s="295" t="str">
        <f t="shared" si="9"/>
        <v>款</v>
      </c>
    </row>
    <row r="192" ht="38" hidden="1" customHeight="1" spans="1:7">
      <c r="A192" s="316">
        <v>2290401</v>
      </c>
      <c r="B192" s="317" t="s">
        <v>1361</v>
      </c>
      <c r="C192" s="318"/>
      <c r="D192" s="318">
        <f>VLOOKUP(A192,'[3]19'!$A$3:$D$311,4,0)</f>
        <v>0</v>
      </c>
      <c r="E192" s="311" t="e">
        <f t="shared" si="10"/>
        <v>#DIV/0!</v>
      </c>
      <c r="F192" s="312" t="str">
        <f t="shared" si="11"/>
        <v>否</v>
      </c>
      <c r="G192" s="295" t="str">
        <f t="shared" si="9"/>
        <v>项</v>
      </c>
    </row>
    <row r="193" s="296" customFormat="1" ht="38" customHeight="1" spans="1:7">
      <c r="A193" s="316">
        <v>2290402</v>
      </c>
      <c r="B193" s="317" t="s">
        <v>1362</v>
      </c>
      <c r="C193" s="318">
        <v>24000</v>
      </c>
      <c r="D193" s="318">
        <f>VLOOKUP(A193,'[3]19'!$A$3:$D$311,4,0)</f>
        <v>0</v>
      </c>
      <c r="E193" s="311">
        <f t="shared" si="10"/>
        <v>-1</v>
      </c>
      <c r="F193" s="312" t="str">
        <f t="shared" si="11"/>
        <v>是</v>
      </c>
      <c r="G193" s="295" t="str">
        <f t="shared" si="9"/>
        <v>项</v>
      </c>
    </row>
    <row r="194" s="296" customFormat="1" ht="38" customHeight="1" spans="1:7">
      <c r="A194" s="316">
        <v>2290403</v>
      </c>
      <c r="B194" s="317" t="s">
        <v>1363</v>
      </c>
      <c r="C194" s="318">
        <v>8300</v>
      </c>
      <c r="D194" s="318">
        <f>VLOOKUP(A194,'[3]19'!$A$3:$D$311,4,0)</f>
        <v>0</v>
      </c>
      <c r="E194" s="311">
        <f t="shared" si="10"/>
        <v>-1</v>
      </c>
      <c r="F194" s="312" t="str">
        <f t="shared" si="11"/>
        <v>是</v>
      </c>
      <c r="G194" s="295" t="str">
        <f t="shared" si="9"/>
        <v>项</v>
      </c>
    </row>
    <row r="195" ht="38" hidden="1" customHeight="1" spans="1:7">
      <c r="A195" s="316">
        <v>22908</v>
      </c>
      <c r="B195" s="314" t="s">
        <v>1364</v>
      </c>
      <c r="C195" s="315">
        <f>SUM(C196:C203)</f>
        <v>0</v>
      </c>
      <c r="D195" s="315">
        <f>SUM(D196:D203)</f>
        <v>0</v>
      </c>
      <c r="E195" s="311" t="e">
        <f t="shared" si="10"/>
        <v>#DIV/0!</v>
      </c>
      <c r="F195" s="312" t="str">
        <f t="shared" si="11"/>
        <v>否</v>
      </c>
      <c r="G195" s="295" t="str">
        <f t="shared" si="9"/>
        <v>款</v>
      </c>
    </row>
    <row r="196" s="296" customFormat="1" ht="38" hidden="1" customHeight="1" spans="1:7">
      <c r="A196" s="316">
        <v>2290802</v>
      </c>
      <c r="B196" s="317" t="s">
        <v>1365</v>
      </c>
      <c r="C196" s="318"/>
      <c r="D196" s="318">
        <f>VLOOKUP(A196,'[3]19'!$A$3:$D$311,4,0)</f>
        <v>0</v>
      </c>
      <c r="E196" s="311" t="e">
        <f t="shared" si="10"/>
        <v>#DIV/0!</v>
      </c>
      <c r="F196" s="312" t="str">
        <f t="shared" si="11"/>
        <v>否</v>
      </c>
      <c r="G196" s="295" t="str">
        <f t="shared" si="9"/>
        <v>项</v>
      </c>
    </row>
    <row r="197" ht="38" hidden="1" customHeight="1" spans="1:7">
      <c r="A197" s="316">
        <v>2290803</v>
      </c>
      <c r="B197" s="317" t="s">
        <v>1366</v>
      </c>
      <c r="C197" s="318"/>
      <c r="D197" s="318">
        <f>VLOOKUP(A197,'[3]19'!$A$3:$D$311,4,0)</f>
        <v>0</v>
      </c>
      <c r="E197" s="311" t="e">
        <f t="shared" si="10"/>
        <v>#DIV/0!</v>
      </c>
      <c r="F197" s="312" t="str">
        <f t="shared" si="11"/>
        <v>否</v>
      </c>
      <c r="G197" s="295" t="str">
        <f t="shared" ref="G197:G260" si="12">IF(LEN(A197)=3,"类",IF(LEN(A197)=5,"款","项"))</f>
        <v>项</v>
      </c>
    </row>
    <row r="198" ht="38" hidden="1" customHeight="1" spans="1:7">
      <c r="A198" s="316">
        <v>2290804</v>
      </c>
      <c r="B198" s="317" t="s">
        <v>1367</v>
      </c>
      <c r="C198" s="318"/>
      <c r="D198" s="318">
        <f>VLOOKUP(A198,'[3]19'!$A$3:$D$311,4,0)</f>
        <v>0</v>
      </c>
      <c r="E198" s="311" t="e">
        <f t="shared" si="10"/>
        <v>#DIV/0!</v>
      </c>
      <c r="F198" s="312" t="str">
        <f t="shared" si="11"/>
        <v>否</v>
      </c>
      <c r="G198" s="295" t="str">
        <f t="shared" si="12"/>
        <v>项</v>
      </c>
    </row>
    <row r="199" ht="38" hidden="1" customHeight="1" spans="1:7">
      <c r="A199" s="316">
        <v>2290805</v>
      </c>
      <c r="B199" s="317" t="s">
        <v>1368</v>
      </c>
      <c r="C199" s="318"/>
      <c r="D199" s="318">
        <f>VLOOKUP(A199,'[3]19'!$A$3:$D$311,4,0)</f>
        <v>0</v>
      </c>
      <c r="E199" s="311" t="e">
        <f t="shared" si="10"/>
        <v>#DIV/0!</v>
      </c>
      <c r="F199" s="312" t="str">
        <f t="shared" si="11"/>
        <v>否</v>
      </c>
      <c r="G199" s="295" t="str">
        <f t="shared" si="12"/>
        <v>项</v>
      </c>
    </row>
    <row r="200" ht="38" hidden="1" customHeight="1" spans="1:7">
      <c r="A200" s="316">
        <v>2290806</v>
      </c>
      <c r="B200" s="317" t="s">
        <v>1369</v>
      </c>
      <c r="C200" s="318"/>
      <c r="D200" s="318">
        <f>VLOOKUP(A200,'[3]19'!$A$3:$D$311,4,0)</f>
        <v>0</v>
      </c>
      <c r="E200" s="311" t="e">
        <f t="shared" si="10"/>
        <v>#DIV/0!</v>
      </c>
      <c r="F200" s="312" t="str">
        <f t="shared" si="11"/>
        <v>否</v>
      </c>
      <c r="G200" s="295" t="str">
        <f t="shared" si="12"/>
        <v>项</v>
      </c>
    </row>
    <row r="201" ht="38" hidden="1" customHeight="1" spans="1:7">
      <c r="A201" s="316">
        <v>2290807</v>
      </c>
      <c r="B201" s="317" t="s">
        <v>1370</v>
      </c>
      <c r="C201" s="318"/>
      <c r="D201" s="318">
        <f>VLOOKUP(A201,'[3]19'!$A$3:$D$311,4,0)</f>
        <v>0</v>
      </c>
      <c r="E201" s="311" t="e">
        <f t="shared" si="10"/>
        <v>#DIV/0!</v>
      </c>
      <c r="F201" s="312" t="str">
        <f t="shared" si="11"/>
        <v>否</v>
      </c>
      <c r="G201" s="295" t="str">
        <f t="shared" si="12"/>
        <v>项</v>
      </c>
    </row>
    <row r="202" s="296" customFormat="1" ht="38" hidden="1" customHeight="1" spans="1:7">
      <c r="A202" s="316">
        <v>2290808</v>
      </c>
      <c r="B202" s="317" t="s">
        <v>1371</v>
      </c>
      <c r="C202" s="318"/>
      <c r="D202" s="318">
        <f>VLOOKUP(A202,'[3]19'!$A$3:$D$311,4,0)</f>
        <v>0</v>
      </c>
      <c r="E202" s="311" t="e">
        <f t="shared" si="10"/>
        <v>#DIV/0!</v>
      </c>
      <c r="F202" s="312" t="str">
        <f t="shared" si="11"/>
        <v>否</v>
      </c>
      <c r="G202" s="295" t="str">
        <f t="shared" si="12"/>
        <v>项</v>
      </c>
    </row>
    <row r="203" ht="38" hidden="1" customHeight="1" spans="1:7">
      <c r="A203" s="316">
        <v>2290899</v>
      </c>
      <c r="B203" s="317" t="s">
        <v>1372</v>
      </c>
      <c r="C203" s="318"/>
      <c r="D203" s="318">
        <f>VLOOKUP(A203,'[3]19'!$A$3:$D$311,4,0)</f>
        <v>0</v>
      </c>
      <c r="E203" s="311" t="e">
        <f t="shared" ref="E203:E266" si="13">(D203-C203)/C203</f>
        <v>#DIV/0!</v>
      </c>
      <c r="F203" s="312" t="str">
        <f t="shared" si="11"/>
        <v>否</v>
      </c>
      <c r="G203" s="295" t="str">
        <f t="shared" si="12"/>
        <v>项</v>
      </c>
    </row>
    <row r="204" ht="38" customHeight="1" spans="1:7">
      <c r="A204" s="316">
        <v>22960</v>
      </c>
      <c r="B204" s="314" t="s">
        <v>1373</v>
      </c>
      <c r="C204" s="315">
        <f>SUM(C205:C215)</f>
        <v>293</v>
      </c>
      <c r="D204" s="315">
        <f>SUM(D205:D215)</f>
        <v>2722</v>
      </c>
      <c r="E204" s="311">
        <f t="shared" si="13"/>
        <v>8.29</v>
      </c>
      <c r="F204" s="312" t="str">
        <f t="shared" si="11"/>
        <v>是</v>
      </c>
      <c r="G204" s="295" t="str">
        <f t="shared" si="12"/>
        <v>款</v>
      </c>
    </row>
    <row r="205" ht="38" hidden="1" customHeight="1" spans="1:7">
      <c r="A205" s="323">
        <v>2296001</v>
      </c>
      <c r="B205" s="317" t="s">
        <v>1374</v>
      </c>
      <c r="C205" s="318"/>
      <c r="D205" s="318">
        <f>VLOOKUP(A205,'[3]19'!$A$3:$D$311,4,0)</f>
        <v>0</v>
      </c>
      <c r="E205" s="311" t="e">
        <f t="shared" si="13"/>
        <v>#DIV/0!</v>
      </c>
      <c r="F205" s="312" t="str">
        <f t="shared" si="11"/>
        <v>否</v>
      </c>
      <c r="G205" s="295" t="str">
        <f t="shared" si="12"/>
        <v>项</v>
      </c>
    </row>
    <row r="206" s="296" customFormat="1" ht="38" customHeight="1" spans="1:7">
      <c r="A206" s="316">
        <v>2296002</v>
      </c>
      <c r="B206" s="317" t="s">
        <v>1375</v>
      </c>
      <c r="C206" s="318">
        <v>103</v>
      </c>
      <c r="D206" s="318">
        <f>VLOOKUP(A206,'[3]19'!$A$3:$D$311,4,0)</f>
        <v>2105</v>
      </c>
      <c r="E206" s="311">
        <f t="shared" si="13"/>
        <v>19.437</v>
      </c>
      <c r="F206" s="312" t="str">
        <f t="shared" si="11"/>
        <v>是</v>
      </c>
      <c r="G206" s="295" t="str">
        <f t="shared" si="12"/>
        <v>项</v>
      </c>
    </row>
    <row r="207" ht="38" customHeight="1" spans="1:7">
      <c r="A207" s="316">
        <v>2296003</v>
      </c>
      <c r="B207" s="317" t="s">
        <v>1376</v>
      </c>
      <c r="C207" s="318">
        <v>27</v>
      </c>
      <c r="D207" s="318">
        <f>VLOOKUP(A207,'[3]19'!$A$3:$D$311,4,0)</f>
        <v>199</v>
      </c>
      <c r="E207" s="311">
        <f t="shared" si="13"/>
        <v>6.37</v>
      </c>
      <c r="F207" s="312" t="str">
        <f t="shared" si="11"/>
        <v>是</v>
      </c>
      <c r="G207" s="295" t="str">
        <f t="shared" si="12"/>
        <v>项</v>
      </c>
    </row>
    <row r="208" ht="38" customHeight="1" spans="1:7">
      <c r="A208" s="316">
        <v>2296004</v>
      </c>
      <c r="B208" s="317" t="s">
        <v>1377</v>
      </c>
      <c r="C208" s="318">
        <v>16</v>
      </c>
      <c r="D208" s="318">
        <f>VLOOKUP(A208,'[3]19'!$A$3:$D$311,4,0)</f>
        <v>19</v>
      </c>
      <c r="E208" s="311">
        <f t="shared" si="13"/>
        <v>0.188</v>
      </c>
      <c r="F208" s="312" t="str">
        <f t="shared" si="11"/>
        <v>是</v>
      </c>
      <c r="G208" s="295" t="str">
        <f t="shared" si="12"/>
        <v>项</v>
      </c>
    </row>
    <row r="209" ht="38" hidden="1" customHeight="1" spans="1:7">
      <c r="A209" s="316">
        <v>2296005</v>
      </c>
      <c r="B209" s="317" t="s">
        <v>1378</v>
      </c>
      <c r="C209" s="318"/>
      <c r="D209" s="318">
        <f>VLOOKUP(A209,'[3]19'!$A$3:$D$311,4,0)</f>
        <v>0</v>
      </c>
      <c r="E209" s="311" t="e">
        <f t="shared" si="13"/>
        <v>#DIV/0!</v>
      </c>
      <c r="F209" s="312" t="str">
        <f t="shared" si="11"/>
        <v>否</v>
      </c>
      <c r="G209" s="295" t="str">
        <f t="shared" si="12"/>
        <v>项</v>
      </c>
    </row>
    <row r="210" ht="38" customHeight="1" spans="1:7">
      <c r="A210" s="316">
        <v>2296006</v>
      </c>
      <c r="B210" s="317" t="s">
        <v>1379</v>
      </c>
      <c r="C210" s="318">
        <v>87</v>
      </c>
      <c r="D210" s="318">
        <f>VLOOKUP(A210,'[3]19'!$A$3:$D$311,4,0)</f>
        <v>43</v>
      </c>
      <c r="E210" s="311">
        <f t="shared" si="13"/>
        <v>-0.506</v>
      </c>
      <c r="F210" s="312" t="str">
        <f t="shared" si="11"/>
        <v>是</v>
      </c>
      <c r="G210" s="295" t="str">
        <f t="shared" si="12"/>
        <v>项</v>
      </c>
    </row>
    <row r="211" s="296" customFormat="1" ht="38" hidden="1" customHeight="1" spans="1:7">
      <c r="A211" s="316">
        <v>2296010</v>
      </c>
      <c r="B211" s="317" t="s">
        <v>1380</v>
      </c>
      <c r="C211" s="318"/>
      <c r="D211" s="318">
        <f>VLOOKUP(A211,'[3]19'!$A$3:$D$311,4,0)</f>
        <v>0</v>
      </c>
      <c r="E211" s="311" t="e">
        <f t="shared" si="13"/>
        <v>#DIV/0!</v>
      </c>
      <c r="F211" s="312" t="str">
        <f t="shared" si="11"/>
        <v>否</v>
      </c>
      <c r="G211" s="295" t="str">
        <f t="shared" si="12"/>
        <v>项</v>
      </c>
    </row>
    <row r="212" s="296" customFormat="1" ht="38" hidden="1" customHeight="1" spans="1:7">
      <c r="A212" s="316">
        <v>2296011</v>
      </c>
      <c r="B212" s="317" t="s">
        <v>1381</v>
      </c>
      <c r="C212" s="318"/>
      <c r="D212" s="318">
        <f>VLOOKUP(A212,'[3]19'!$A$3:$D$311,4,0)</f>
        <v>0</v>
      </c>
      <c r="E212" s="311" t="e">
        <f t="shared" si="13"/>
        <v>#DIV/0!</v>
      </c>
      <c r="F212" s="312" t="str">
        <f t="shared" si="11"/>
        <v>否</v>
      </c>
      <c r="G212" s="295" t="str">
        <f t="shared" si="12"/>
        <v>项</v>
      </c>
    </row>
    <row r="213" s="296" customFormat="1" ht="38" hidden="1" customHeight="1" spans="1:7">
      <c r="A213" s="316">
        <v>2296012</v>
      </c>
      <c r="B213" s="317" t="s">
        <v>1382</v>
      </c>
      <c r="C213" s="318"/>
      <c r="D213" s="318">
        <f>VLOOKUP(A213,'[3]19'!$A$3:$D$311,4,0)</f>
        <v>0</v>
      </c>
      <c r="E213" s="311" t="e">
        <f t="shared" si="13"/>
        <v>#DIV/0!</v>
      </c>
      <c r="F213" s="312" t="str">
        <f t="shared" si="11"/>
        <v>否</v>
      </c>
      <c r="G213" s="295" t="str">
        <f t="shared" si="12"/>
        <v>项</v>
      </c>
    </row>
    <row r="214" ht="38" hidden="1" customHeight="1" spans="1:7">
      <c r="A214" s="316">
        <v>2296013</v>
      </c>
      <c r="B214" s="317" t="s">
        <v>1383</v>
      </c>
      <c r="C214" s="318"/>
      <c r="D214" s="318">
        <f>VLOOKUP(A214,'[3]19'!$A$3:$D$311,4,0)</f>
        <v>0</v>
      </c>
      <c r="E214" s="311" t="e">
        <f t="shared" si="13"/>
        <v>#DIV/0!</v>
      </c>
      <c r="F214" s="312" t="str">
        <f t="shared" si="11"/>
        <v>否</v>
      </c>
      <c r="G214" s="295" t="str">
        <f t="shared" si="12"/>
        <v>项</v>
      </c>
    </row>
    <row r="215" s="296" customFormat="1" ht="38" customHeight="1" spans="1:7">
      <c r="A215" s="316">
        <v>2296099</v>
      </c>
      <c r="B215" s="317" t="s">
        <v>1384</v>
      </c>
      <c r="C215" s="318">
        <v>60</v>
      </c>
      <c r="D215" s="318">
        <f>VLOOKUP(A215,'[3]19'!$A$3:$D$311,4,0)</f>
        <v>356</v>
      </c>
      <c r="E215" s="311">
        <f t="shared" si="13"/>
        <v>4.933</v>
      </c>
      <c r="F215" s="312" t="str">
        <f t="shared" si="11"/>
        <v>是</v>
      </c>
      <c r="G215" s="295" t="str">
        <f t="shared" si="12"/>
        <v>项</v>
      </c>
    </row>
    <row r="216" s="296" customFormat="1" ht="38" customHeight="1" spans="1:7">
      <c r="A216" s="319">
        <v>232</v>
      </c>
      <c r="B216" s="309" t="s">
        <v>1385</v>
      </c>
      <c r="C216" s="310">
        <f>SUM(C217:C232)</f>
        <v>4821</v>
      </c>
      <c r="D216" s="310">
        <f>SUM(D217:D232)</f>
        <v>6607</v>
      </c>
      <c r="E216" s="311">
        <f t="shared" si="13"/>
        <v>0.37</v>
      </c>
      <c r="F216" s="312" t="str">
        <f t="shared" si="11"/>
        <v>是</v>
      </c>
      <c r="G216" s="295" t="str">
        <f t="shared" si="12"/>
        <v>类</v>
      </c>
    </row>
    <row r="217" s="296" customFormat="1" ht="38" hidden="1" customHeight="1" spans="1:7">
      <c r="A217" s="316">
        <v>2320401</v>
      </c>
      <c r="B217" s="317" t="s">
        <v>1386</v>
      </c>
      <c r="C217" s="318"/>
      <c r="D217" s="318">
        <f>VLOOKUP(A217,'[3]19'!$A$3:$D$311,4,0)</f>
        <v>0</v>
      </c>
      <c r="E217" s="311" t="e">
        <f t="shared" si="13"/>
        <v>#DIV/0!</v>
      </c>
      <c r="F217" s="312" t="str">
        <f t="shared" si="11"/>
        <v>否</v>
      </c>
      <c r="G217" s="295" t="str">
        <f t="shared" si="12"/>
        <v>项</v>
      </c>
    </row>
    <row r="218" s="296" customFormat="1" ht="38" hidden="1" customHeight="1" spans="1:7">
      <c r="A218" s="316">
        <v>2320402</v>
      </c>
      <c r="B218" s="317" t="s">
        <v>1387</v>
      </c>
      <c r="C218" s="318"/>
      <c r="D218" s="318">
        <f>VLOOKUP(A218,'[3]19'!$A$3:$D$311,4,0)</f>
        <v>0</v>
      </c>
      <c r="E218" s="311" t="e">
        <f t="shared" si="13"/>
        <v>#DIV/0!</v>
      </c>
      <c r="F218" s="312" t="str">
        <f t="shared" si="11"/>
        <v>否</v>
      </c>
      <c r="G218" s="295" t="str">
        <f t="shared" si="12"/>
        <v>项</v>
      </c>
    </row>
    <row r="219" s="296" customFormat="1" ht="38" hidden="1" customHeight="1" spans="1:7">
      <c r="A219" s="316">
        <v>2320405</v>
      </c>
      <c r="B219" s="317" t="s">
        <v>1388</v>
      </c>
      <c r="C219" s="318"/>
      <c r="D219" s="318">
        <f>VLOOKUP(A219,'[3]19'!$A$3:$D$311,4,0)</f>
        <v>0</v>
      </c>
      <c r="E219" s="311" t="e">
        <f t="shared" si="13"/>
        <v>#DIV/0!</v>
      </c>
      <c r="F219" s="312" t="str">
        <f t="shared" si="11"/>
        <v>否</v>
      </c>
      <c r="G219" s="295" t="str">
        <f t="shared" si="12"/>
        <v>项</v>
      </c>
    </row>
    <row r="220" s="296" customFormat="1" ht="38" customHeight="1" spans="1:7">
      <c r="A220" s="316">
        <v>2320411</v>
      </c>
      <c r="B220" s="317" t="s">
        <v>1389</v>
      </c>
      <c r="C220" s="318"/>
      <c r="D220" s="318">
        <f>VLOOKUP(A220,'[3]19'!$A$3:$D$311,4,0)</f>
        <v>86</v>
      </c>
      <c r="E220" s="320">
        <f>IF(C220&lt;0,"",IFERROR(D220/C220-1,0))</f>
        <v>0</v>
      </c>
      <c r="F220" s="312" t="str">
        <f t="shared" si="11"/>
        <v>是</v>
      </c>
      <c r="G220" s="295" t="str">
        <f t="shared" si="12"/>
        <v>项</v>
      </c>
    </row>
    <row r="221" s="296" customFormat="1" ht="38" hidden="1" customHeight="1" spans="1:7">
      <c r="A221" s="316">
        <v>2320413</v>
      </c>
      <c r="B221" s="317" t="s">
        <v>1390</v>
      </c>
      <c r="C221" s="318"/>
      <c r="D221" s="318">
        <f>VLOOKUP(A221,'[3]19'!$A$3:$D$311,4,0)</f>
        <v>0</v>
      </c>
      <c r="E221" s="311" t="e">
        <f t="shared" si="13"/>
        <v>#DIV/0!</v>
      </c>
      <c r="F221" s="312" t="str">
        <f t="shared" si="11"/>
        <v>否</v>
      </c>
      <c r="G221" s="295" t="str">
        <f t="shared" si="12"/>
        <v>项</v>
      </c>
    </row>
    <row r="222" ht="38" hidden="1" customHeight="1" spans="1:7">
      <c r="A222" s="316">
        <v>2320414</v>
      </c>
      <c r="B222" s="317" t="s">
        <v>1391</v>
      </c>
      <c r="C222" s="318"/>
      <c r="D222" s="318">
        <f>VLOOKUP(A222,'[3]19'!$A$3:$D$311,4,0)</f>
        <v>0</v>
      </c>
      <c r="E222" s="311" t="e">
        <f t="shared" si="13"/>
        <v>#DIV/0!</v>
      </c>
      <c r="F222" s="312" t="str">
        <f t="shared" si="11"/>
        <v>否</v>
      </c>
      <c r="G222" s="295" t="str">
        <f t="shared" si="12"/>
        <v>项</v>
      </c>
    </row>
    <row r="223" ht="38" hidden="1" customHeight="1" spans="1:7">
      <c r="A223" s="316">
        <v>2320416</v>
      </c>
      <c r="B223" s="317" t="s">
        <v>1392</v>
      </c>
      <c r="C223" s="318"/>
      <c r="D223" s="318">
        <f>VLOOKUP(A223,'[3]19'!$A$3:$D$311,4,0)</f>
        <v>0</v>
      </c>
      <c r="E223" s="311" t="e">
        <f t="shared" si="13"/>
        <v>#DIV/0!</v>
      </c>
      <c r="F223" s="312" t="str">
        <f t="shared" si="11"/>
        <v>否</v>
      </c>
      <c r="G223" s="295" t="str">
        <f t="shared" si="12"/>
        <v>项</v>
      </c>
    </row>
    <row r="224" ht="38" hidden="1" customHeight="1" spans="1:7">
      <c r="A224" s="316">
        <v>2320417</v>
      </c>
      <c r="B224" s="317" t="s">
        <v>1393</v>
      </c>
      <c r="C224" s="318"/>
      <c r="D224" s="318">
        <f>VLOOKUP(A224,'[3]19'!$A$3:$D$311,4,0)</f>
        <v>0</v>
      </c>
      <c r="E224" s="311" t="e">
        <f t="shared" si="13"/>
        <v>#DIV/0!</v>
      </c>
      <c r="F224" s="312" t="str">
        <f t="shared" si="11"/>
        <v>否</v>
      </c>
      <c r="G224" s="295" t="str">
        <f t="shared" si="12"/>
        <v>项</v>
      </c>
    </row>
    <row r="225" ht="38" hidden="1" customHeight="1" spans="1:7">
      <c r="A225" s="316">
        <v>2320418</v>
      </c>
      <c r="B225" s="317" t="s">
        <v>1394</v>
      </c>
      <c r="C225" s="318"/>
      <c r="D225" s="318">
        <f>VLOOKUP(A225,'[3]19'!$A$3:$D$311,4,0)</f>
        <v>0</v>
      </c>
      <c r="E225" s="311" t="e">
        <f t="shared" si="13"/>
        <v>#DIV/0!</v>
      </c>
      <c r="F225" s="312" t="str">
        <f t="shared" si="11"/>
        <v>否</v>
      </c>
      <c r="G225" s="295" t="str">
        <f t="shared" si="12"/>
        <v>项</v>
      </c>
    </row>
    <row r="226" ht="38" hidden="1" customHeight="1" spans="1:7">
      <c r="A226" s="316">
        <v>2320419</v>
      </c>
      <c r="B226" s="317" t="s">
        <v>1395</v>
      </c>
      <c r="C226" s="318"/>
      <c r="D226" s="318">
        <f>VLOOKUP(A226,'[3]19'!$A$3:$D$311,4,0)</f>
        <v>0</v>
      </c>
      <c r="E226" s="311" t="e">
        <f t="shared" si="13"/>
        <v>#DIV/0!</v>
      </c>
      <c r="F226" s="312" t="str">
        <f t="shared" si="11"/>
        <v>否</v>
      </c>
      <c r="G226" s="295" t="str">
        <f t="shared" si="12"/>
        <v>项</v>
      </c>
    </row>
    <row r="227" ht="38" hidden="1" customHeight="1" spans="1:7">
      <c r="A227" s="316">
        <v>2320420</v>
      </c>
      <c r="B227" s="317" t="s">
        <v>1396</v>
      </c>
      <c r="C227" s="318"/>
      <c r="D227" s="318">
        <f>VLOOKUP(A227,'[3]19'!$A$3:$D$311,4,0)</f>
        <v>0</v>
      </c>
      <c r="E227" s="311" t="e">
        <f t="shared" si="13"/>
        <v>#DIV/0!</v>
      </c>
      <c r="F227" s="312" t="str">
        <f t="shared" si="11"/>
        <v>否</v>
      </c>
      <c r="G227" s="295" t="str">
        <f t="shared" si="12"/>
        <v>项</v>
      </c>
    </row>
    <row r="228" ht="38" hidden="1" customHeight="1" spans="1:7">
      <c r="A228" s="316">
        <v>2320431</v>
      </c>
      <c r="B228" s="317" t="s">
        <v>1397</v>
      </c>
      <c r="C228" s="318"/>
      <c r="D228" s="318">
        <f>VLOOKUP(A228,'[3]19'!$A$3:$D$311,4,0)</f>
        <v>0</v>
      </c>
      <c r="E228" s="311" t="e">
        <f t="shared" si="13"/>
        <v>#DIV/0!</v>
      </c>
      <c r="F228" s="312" t="str">
        <f t="shared" si="11"/>
        <v>否</v>
      </c>
      <c r="G228" s="295" t="str">
        <f t="shared" si="12"/>
        <v>项</v>
      </c>
    </row>
    <row r="229" s="296" customFormat="1" ht="38" hidden="1" customHeight="1" spans="1:7">
      <c r="A229" s="316">
        <v>2320432</v>
      </c>
      <c r="B229" s="317" t="s">
        <v>1398</v>
      </c>
      <c r="C229" s="318"/>
      <c r="D229" s="318">
        <f>VLOOKUP(A229,'[3]19'!$A$3:$D$311,4,0)</f>
        <v>0</v>
      </c>
      <c r="E229" s="311" t="e">
        <f t="shared" si="13"/>
        <v>#DIV/0!</v>
      </c>
      <c r="F229" s="312" t="str">
        <f t="shared" si="11"/>
        <v>否</v>
      </c>
      <c r="G229" s="295" t="str">
        <f t="shared" si="12"/>
        <v>项</v>
      </c>
    </row>
    <row r="230" s="296" customFormat="1" ht="38" customHeight="1" spans="1:7">
      <c r="A230" s="316">
        <v>2320433</v>
      </c>
      <c r="B230" s="317" t="s">
        <v>1399</v>
      </c>
      <c r="C230" s="318">
        <v>679</v>
      </c>
      <c r="D230" s="318">
        <f>VLOOKUP(A230,'[3]19'!$A$3:$D$311,4,0)</f>
        <v>679</v>
      </c>
      <c r="E230" s="311">
        <f t="shared" si="13"/>
        <v>0</v>
      </c>
      <c r="F230" s="312" t="str">
        <f t="shared" si="11"/>
        <v>是</v>
      </c>
      <c r="G230" s="295" t="str">
        <f t="shared" si="12"/>
        <v>项</v>
      </c>
    </row>
    <row r="231" s="296" customFormat="1" ht="38" customHeight="1" spans="1:7">
      <c r="A231" s="316">
        <v>2320498</v>
      </c>
      <c r="B231" s="317" t="s">
        <v>1400</v>
      </c>
      <c r="C231" s="318">
        <v>4142</v>
      </c>
      <c r="D231" s="318">
        <f>VLOOKUP(A231,'[3]19'!$A$3:$D$311,4,0)</f>
        <v>4801</v>
      </c>
      <c r="E231" s="311">
        <f t="shared" si="13"/>
        <v>0.159</v>
      </c>
      <c r="F231" s="312" t="str">
        <f t="shared" si="11"/>
        <v>是</v>
      </c>
      <c r="G231" s="295" t="str">
        <f t="shared" si="12"/>
        <v>项</v>
      </c>
    </row>
    <row r="232" ht="38" customHeight="1" spans="1:7">
      <c r="A232" s="316">
        <v>2320499</v>
      </c>
      <c r="B232" s="317" t="s">
        <v>1401</v>
      </c>
      <c r="C232" s="318"/>
      <c r="D232" s="318">
        <f>VLOOKUP(A232,'[3]19'!$A$3:$D$311,4,0)</f>
        <v>1041</v>
      </c>
      <c r="E232" s="320">
        <f>IF(C232&lt;0,"",IFERROR(D232/C232-1,0))</f>
        <v>0</v>
      </c>
      <c r="F232" s="312" t="str">
        <f t="shared" si="11"/>
        <v>是</v>
      </c>
      <c r="G232" s="295" t="str">
        <f t="shared" si="12"/>
        <v>项</v>
      </c>
    </row>
    <row r="233" s="296" customFormat="1" ht="38" customHeight="1" spans="1:7">
      <c r="A233" s="319">
        <v>233</v>
      </c>
      <c r="B233" s="309" t="s">
        <v>1402</v>
      </c>
      <c r="C233" s="310">
        <f>C234</f>
        <v>83</v>
      </c>
      <c r="D233" s="310">
        <f>D234</f>
        <v>50</v>
      </c>
      <c r="E233" s="311">
        <f t="shared" si="13"/>
        <v>-0.398</v>
      </c>
      <c r="F233" s="312" t="str">
        <f t="shared" si="11"/>
        <v>是</v>
      </c>
      <c r="G233" s="295" t="str">
        <f t="shared" si="12"/>
        <v>类</v>
      </c>
    </row>
    <row r="234" s="296" customFormat="1" ht="38" customHeight="1" spans="1:7">
      <c r="A234" s="323">
        <v>23304</v>
      </c>
      <c r="B234" s="314" t="s">
        <v>1403</v>
      </c>
      <c r="C234" s="315">
        <f>SUM(C235:C250)</f>
        <v>83</v>
      </c>
      <c r="D234" s="315">
        <f>SUM(D235:D250)</f>
        <v>50</v>
      </c>
      <c r="E234" s="311">
        <f t="shared" si="13"/>
        <v>-0.398</v>
      </c>
      <c r="F234" s="312" t="str">
        <f t="shared" si="11"/>
        <v>是</v>
      </c>
      <c r="G234" s="295" t="str">
        <f t="shared" si="12"/>
        <v>款</v>
      </c>
    </row>
    <row r="235" ht="38" hidden="1" customHeight="1" spans="1:7">
      <c r="A235" s="316">
        <v>2330401</v>
      </c>
      <c r="B235" s="317" t="s">
        <v>1404</v>
      </c>
      <c r="C235" s="318"/>
      <c r="D235" s="318">
        <f>VLOOKUP(A235,'[3]19'!$A$3:$D$311,4,0)</f>
        <v>0</v>
      </c>
      <c r="E235" s="311" t="e">
        <f t="shared" si="13"/>
        <v>#DIV/0!</v>
      </c>
      <c r="F235" s="312" t="str">
        <f t="shared" si="11"/>
        <v>否</v>
      </c>
      <c r="G235" s="295" t="str">
        <f t="shared" si="12"/>
        <v>项</v>
      </c>
    </row>
    <row r="236" s="296" customFormat="1" ht="38" hidden="1" customHeight="1" spans="1:7">
      <c r="A236" s="316">
        <v>2330402</v>
      </c>
      <c r="B236" s="317" t="s">
        <v>1405</v>
      </c>
      <c r="C236" s="318"/>
      <c r="D236" s="318"/>
      <c r="E236" s="311" t="e">
        <f t="shared" si="13"/>
        <v>#DIV/0!</v>
      </c>
      <c r="F236" s="312" t="str">
        <f t="shared" si="11"/>
        <v>否</v>
      </c>
      <c r="G236" s="295" t="str">
        <f t="shared" si="12"/>
        <v>项</v>
      </c>
    </row>
    <row r="237" ht="38" hidden="1" customHeight="1" spans="1:7">
      <c r="A237" s="316">
        <v>2330405</v>
      </c>
      <c r="B237" s="317" t="s">
        <v>1406</v>
      </c>
      <c r="C237" s="318"/>
      <c r="D237" s="318">
        <f>VLOOKUP(A237,'[3]19'!$A$3:$D$311,4,0)</f>
        <v>0</v>
      </c>
      <c r="E237" s="311" t="e">
        <f t="shared" si="13"/>
        <v>#DIV/0!</v>
      </c>
      <c r="F237" s="312" t="str">
        <f t="shared" si="11"/>
        <v>否</v>
      </c>
      <c r="G237" s="295" t="str">
        <f t="shared" si="12"/>
        <v>项</v>
      </c>
    </row>
    <row r="238" s="296" customFormat="1" ht="38" hidden="1" customHeight="1" spans="1:7">
      <c r="A238" s="316">
        <v>2330411</v>
      </c>
      <c r="B238" s="317" t="s">
        <v>1407</v>
      </c>
      <c r="C238" s="318"/>
      <c r="D238" s="318">
        <f>VLOOKUP(A238,'[3]19'!$A$3:$D$311,4,0)</f>
        <v>0</v>
      </c>
      <c r="E238" s="311" t="e">
        <f t="shared" si="13"/>
        <v>#DIV/0!</v>
      </c>
      <c r="F238" s="312" t="str">
        <f t="shared" si="11"/>
        <v>否</v>
      </c>
      <c r="G238" s="295" t="str">
        <f t="shared" si="12"/>
        <v>项</v>
      </c>
    </row>
    <row r="239" s="296" customFormat="1" ht="38" hidden="1" customHeight="1" spans="1:7">
      <c r="A239" s="316">
        <v>2330413</v>
      </c>
      <c r="B239" s="317" t="s">
        <v>1408</v>
      </c>
      <c r="C239" s="318"/>
      <c r="D239" s="318">
        <f>VLOOKUP(A239,'[3]19'!$A$3:$D$311,4,0)</f>
        <v>0</v>
      </c>
      <c r="E239" s="311" t="e">
        <f t="shared" si="13"/>
        <v>#DIV/0!</v>
      </c>
      <c r="F239" s="312" t="str">
        <f t="shared" si="11"/>
        <v>否</v>
      </c>
      <c r="G239" s="295" t="str">
        <f t="shared" si="12"/>
        <v>项</v>
      </c>
    </row>
    <row r="240" ht="38" hidden="1" customHeight="1" spans="1:7">
      <c r="A240" s="316">
        <v>2330414</v>
      </c>
      <c r="B240" s="317" t="s">
        <v>1409</v>
      </c>
      <c r="C240" s="318"/>
      <c r="D240" s="318">
        <f>VLOOKUP(A240,'[3]19'!$A$3:$D$311,4,0)</f>
        <v>0</v>
      </c>
      <c r="E240" s="311" t="e">
        <f t="shared" si="13"/>
        <v>#DIV/0!</v>
      </c>
      <c r="F240" s="312" t="str">
        <f t="shared" si="11"/>
        <v>否</v>
      </c>
      <c r="G240" s="295" t="str">
        <f t="shared" si="12"/>
        <v>项</v>
      </c>
    </row>
    <row r="241" ht="38" hidden="1" customHeight="1" spans="1:7">
      <c r="A241" s="316">
        <v>2330416</v>
      </c>
      <c r="B241" s="317" t="s">
        <v>1410</v>
      </c>
      <c r="C241" s="318"/>
      <c r="D241" s="318">
        <f>VLOOKUP(A241,'[3]19'!$A$3:$D$311,4,0)</f>
        <v>0</v>
      </c>
      <c r="E241" s="311" t="e">
        <f t="shared" si="13"/>
        <v>#DIV/0!</v>
      </c>
      <c r="F241" s="312" t="str">
        <f t="shared" si="11"/>
        <v>否</v>
      </c>
      <c r="G241" s="295" t="str">
        <f t="shared" si="12"/>
        <v>项</v>
      </c>
    </row>
    <row r="242" ht="38" hidden="1" customHeight="1" spans="1:7">
      <c r="A242" s="316">
        <v>2330417</v>
      </c>
      <c r="B242" s="317" t="s">
        <v>1411</v>
      </c>
      <c r="C242" s="318"/>
      <c r="D242" s="318">
        <f>VLOOKUP(A242,'[3]19'!$A$3:$D$311,4,0)</f>
        <v>0</v>
      </c>
      <c r="E242" s="311" t="e">
        <f t="shared" si="13"/>
        <v>#DIV/0!</v>
      </c>
      <c r="F242" s="312" t="str">
        <f t="shared" si="11"/>
        <v>否</v>
      </c>
      <c r="G242" s="295" t="str">
        <f t="shared" si="12"/>
        <v>项</v>
      </c>
    </row>
    <row r="243" ht="38" hidden="1" customHeight="1" spans="1:7">
      <c r="A243" s="316">
        <v>2330418</v>
      </c>
      <c r="B243" s="317" t="s">
        <v>1412</v>
      </c>
      <c r="C243" s="318"/>
      <c r="D243" s="318">
        <f>VLOOKUP(A243,'[3]19'!$A$3:$D$311,4,0)</f>
        <v>0</v>
      </c>
      <c r="E243" s="311" t="e">
        <f t="shared" si="13"/>
        <v>#DIV/0!</v>
      </c>
      <c r="F243" s="312" t="str">
        <f t="shared" si="11"/>
        <v>否</v>
      </c>
      <c r="G243" s="295" t="str">
        <f t="shared" si="12"/>
        <v>项</v>
      </c>
    </row>
    <row r="244" ht="38" hidden="1" customHeight="1" spans="1:7">
      <c r="A244" s="316">
        <v>2330419</v>
      </c>
      <c r="B244" s="317" t="s">
        <v>1413</v>
      </c>
      <c r="C244" s="318"/>
      <c r="D244" s="318">
        <f>VLOOKUP(A244,'[3]19'!$A$3:$D$311,4,0)</f>
        <v>0</v>
      </c>
      <c r="E244" s="311" t="e">
        <f t="shared" si="13"/>
        <v>#DIV/0!</v>
      </c>
      <c r="F244" s="312" t="str">
        <f t="shared" si="11"/>
        <v>否</v>
      </c>
      <c r="G244" s="295" t="str">
        <f t="shared" si="12"/>
        <v>项</v>
      </c>
    </row>
    <row r="245" ht="38" hidden="1" customHeight="1" spans="1:7">
      <c r="A245" s="316">
        <v>2330420</v>
      </c>
      <c r="B245" s="317" t="s">
        <v>1414</v>
      </c>
      <c r="C245" s="318"/>
      <c r="D245" s="318">
        <f>VLOOKUP(A245,'[3]19'!$A$3:$D$311,4,0)</f>
        <v>0</v>
      </c>
      <c r="E245" s="311" t="e">
        <f t="shared" si="13"/>
        <v>#DIV/0!</v>
      </c>
      <c r="F245" s="312" t="str">
        <f t="shared" si="11"/>
        <v>否</v>
      </c>
      <c r="G245" s="295" t="str">
        <f t="shared" si="12"/>
        <v>项</v>
      </c>
    </row>
    <row r="246" ht="38" hidden="1" customHeight="1" spans="1:7">
      <c r="A246" s="316">
        <v>2330431</v>
      </c>
      <c r="B246" s="317" t="s">
        <v>1415</v>
      </c>
      <c r="C246" s="318"/>
      <c r="D246" s="318">
        <f>VLOOKUP(A246,'[3]19'!$A$3:$D$311,4,0)</f>
        <v>0</v>
      </c>
      <c r="E246" s="311" t="e">
        <f t="shared" si="13"/>
        <v>#DIV/0!</v>
      </c>
      <c r="F246" s="312" t="str">
        <f t="shared" si="11"/>
        <v>否</v>
      </c>
      <c r="G246" s="295" t="str">
        <f t="shared" si="12"/>
        <v>项</v>
      </c>
    </row>
    <row r="247" ht="38" hidden="1" customHeight="1" spans="1:7">
      <c r="A247" s="316">
        <v>2330432</v>
      </c>
      <c r="B247" s="317" t="s">
        <v>1416</v>
      </c>
      <c r="C247" s="318"/>
      <c r="D247" s="318">
        <f>VLOOKUP(A247,'[3]19'!$A$3:$D$311,4,0)</f>
        <v>0</v>
      </c>
      <c r="E247" s="311" t="e">
        <f t="shared" si="13"/>
        <v>#DIV/0!</v>
      </c>
      <c r="F247" s="312" t="str">
        <f t="shared" si="11"/>
        <v>否</v>
      </c>
      <c r="G247" s="295" t="str">
        <f t="shared" si="12"/>
        <v>项</v>
      </c>
    </row>
    <row r="248" s="296" customFormat="1" ht="38" hidden="1" customHeight="1" spans="1:7">
      <c r="A248" s="316">
        <v>2330433</v>
      </c>
      <c r="B248" s="317" t="s">
        <v>1417</v>
      </c>
      <c r="C248" s="318"/>
      <c r="D248" s="318">
        <f>VLOOKUP(A248,'[3]19'!$A$3:$D$311,4,0)</f>
        <v>0</v>
      </c>
      <c r="E248" s="311" t="e">
        <f t="shared" si="13"/>
        <v>#DIV/0!</v>
      </c>
      <c r="F248" s="312" t="str">
        <f t="shared" ref="F248:F281" si="14">IF(LEN(A248)=3,"是",IF(B248&lt;&gt;"",IF(SUM(C248:D248)&lt;&gt;0,"是","否"),"是"))</f>
        <v>否</v>
      </c>
      <c r="G248" s="295" t="str">
        <f t="shared" si="12"/>
        <v>项</v>
      </c>
    </row>
    <row r="249" ht="38" customHeight="1" spans="1:7">
      <c r="A249" s="316">
        <v>2330498</v>
      </c>
      <c r="B249" s="317" t="s">
        <v>1418</v>
      </c>
      <c r="C249" s="318">
        <v>25</v>
      </c>
      <c r="D249" s="318">
        <f>VLOOKUP(A249,'[3]19'!$A$3:$D$311,4,0)</f>
        <v>50</v>
      </c>
      <c r="E249" s="311">
        <f t="shared" si="13"/>
        <v>1</v>
      </c>
      <c r="F249" s="312" t="str">
        <f t="shared" si="14"/>
        <v>是</v>
      </c>
      <c r="G249" s="295" t="str">
        <f t="shared" si="12"/>
        <v>项</v>
      </c>
    </row>
    <row r="250" ht="38" customHeight="1" spans="1:7">
      <c r="A250" s="316">
        <v>2330499</v>
      </c>
      <c r="B250" s="317" t="s">
        <v>1419</v>
      </c>
      <c r="C250" s="318">
        <v>58</v>
      </c>
      <c r="D250" s="318"/>
      <c r="E250" s="311">
        <f t="shared" si="13"/>
        <v>-1</v>
      </c>
      <c r="F250" s="312" t="str">
        <f t="shared" si="14"/>
        <v>是</v>
      </c>
      <c r="G250" s="295" t="str">
        <f t="shared" si="12"/>
        <v>项</v>
      </c>
    </row>
    <row r="251" ht="38" customHeight="1" spans="1:7">
      <c r="A251" s="330">
        <v>234</v>
      </c>
      <c r="B251" s="309" t="s">
        <v>1420</v>
      </c>
      <c r="C251" s="310"/>
      <c r="D251" s="310"/>
      <c r="E251" s="311"/>
      <c r="F251" s="312" t="str">
        <f t="shared" si="14"/>
        <v>是</v>
      </c>
      <c r="G251" s="295" t="str">
        <f t="shared" si="12"/>
        <v>类</v>
      </c>
    </row>
    <row r="252" ht="38" hidden="1" customHeight="1" spans="1:7">
      <c r="A252" s="331">
        <v>23401</v>
      </c>
      <c r="B252" s="314" t="s">
        <v>1421</v>
      </c>
      <c r="C252" s="315"/>
      <c r="D252" s="315"/>
      <c r="E252" s="311" t="e">
        <f t="shared" si="13"/>
        <v>#DIV/0!</v>
      </c>
      <c r="F252" s="312" t="str">
        <f t="shared" si="14"/>
        <v>否</v>
      </c>
      <c r="G252" s="295" t="str">
        <f t="shared" si="12"/>
        <v>款</v>
      </c>
    </row>
    <row r="253" ht="38" hidden="1" customHeight="1" spans="1:7">
      <c r="A253" s="331">
        <v>2340101</v>
      </c>
      <c r="B253" s="317" t="s">
        <v>1422</v>
      </c>
      <c r="C253" s="318"/>
      <c r="D253" s="318"/>
      <c r="E253" s="311" t="e">
        <f t="shared" si="13"/>
        <v>#DIV/0!</v>
      </c>
      <c r="F253" s="312" t="str">
        <f t="shared" si="14"/>
        <v>否</v>
      </c>
      <c r="G253" s="295" t="str">
        <f t="shared" si="12"/>
        <v>项</v>
      </c>
    </row>
    <row r="254" ht="38" hidden="1" customHeight="1" spans="1:7">
      <c r="A254" s="331">
        <v>2340102</v>
      </c>
      <c r="B254" s="317" t="s">
        <v>1423</v>
      </c>
      <c r="C254" s="318"/>
      <c r="D254" s="318"/>
      <c r="E254" s="311" t="e">
        <f t="shared" si="13"/>
        <v>#DIV/0!</v>
      </c>
      <c r="F254" s="312" t="str">
        <f t="shared" si="14"/>
        <v>否</v>
      </c>
      <c r="G254" s="295" t="str">
        <f t="shared" si="12"/>
        <v>项</v>
      </c>
    </row>
    <row r="255" ht="38" hidden="1" customHeight="1" spans="1:7">
      <c r="A255" s="331">
        <v>2340103</v>
      </c>
      <c r="B255" s="317" t="s">
        <v>1424</v>
      </c>
      <c r="C255" s="318"/>
      <c r="D255" s="318"/>
      <c r="E255" s="311" t="e">
        <f t="shared" si="13"/>
        <v>#DIV/0!</v>
      </c>
      <c r="F255" s="312" t="str">
        <f t="shared" si="14"/>
        <v>否</v>
      </c>
      <c r="G255" s="295" t="str">
        <f t="shared" si="12"/>
        <v>项</v>
      </c>
    </row>
    <row r="256" ht="38" hidden="1" customHeight="1" spans="1:7">
      <c r="A256" s="331">
        <v>2340104</v>
      </c>
      <c r="B256" s="317" t="s">
        <v>1425</v>
      </c>
      <c r="C256" s="318"/>
      <c r="D256" s="318"/>
      <c r="E256" s="311" t="e">
        <f t="shared" si="13"/>
        <v>#DIV/0!</v>
      </c>
      <c r="F256" s="312" t="str">
        <f t="shared" si="14"/>
        <v>否</v>
      </c>
      <c r="G256" s="295" t="str">
        <f t="shared" si="12"/>
        <v>项</v>
      </c>
    </row>
    <row r="257" ht="38" hidden="1" customHeight="1" spans="1:7">
      <c r="A257" s="331">
        <v>2340105</v>
      </c>
      <c r="B257" s="317" t="s">
        <v>1426</v>
      </c>
      <c r="C257" s="318"/>
      <c r="D257" s="318"/>
      <c r="E257" s="311" t="e">
        <f t="shared" si="13"/>
        <v>#DIV/0!</v>
      </c>
      <c r="F257" s="312" t="str">
        <f t="shared" si="14"/>
        <v>否</v>
      </c>
      <c r="G257" s="295" t="str">
        <f t="shared" si="12"/>
        <v>项</v>
      </c>
    </row>
    <row r="258" ht="38" hidden="1" customHeight="1" spans="1:7">
      <c r="A258" s="331">
        <v>2340106</v>
      </c>
      <c r="B258" s="317" t="s">
        <v>1427</v>
      </c>
      <c r="C258" s="318"/>
      <c r="D258" s="318"/>
      <c r="E258" s="311" t="e">
        <f t="shared" si="13"/>
        <v>#DIV/0!</v>
      </c>
      <c r="F258" s="312" t="str">
        <f t="shared" si="14"/>
        <v>否</v>
      </c>
      <c r="G258" s="295" t="str">
        <f t="shared" si="12"/>
        <v>项</v>
      </c>
    </row>
    <row r="259" ht="38" hidden="1" customHeight="1" spans="1:7">
      <c r="A259" s="331">
        <v>2340107</v>
      </c>
      <c r="B259" s="317" t="s">
        <v>1428</v>
      </c>
      <c r="C259" s="318"/>
      <c r="D259" s="318"/>
      <c r="E259" s="311" t="e">
        <f t="shared" si="13"/>
        <v>#DIV/0!</v>
      </c>
      <c r="F259" s="312" t="str">
        <f t="shared" si="14"/>
        <v>否</v>
      </c>
      <c r="G259" s="295" t="str">
        <f t="shared" si="12"/>
        <v>项</v>
      </c>
    </row>
    <row r="260" ht="38" hidden="1" customHeight="1" spans="1:7">
      <c r="A260" s="331">
        <v>2340108</v>
      </c>
      <c r="B260" s="317" t="s">
        <v>1429</v>
      </c>
      <c r="C260" s="318"/>
      <c r="D260" s="318"/>
      <c r="E260" s="311" t="e">
        <f t="shared" si="13"/>
        <v>#DIV/0!</v>
      </c>
      <c r="F260" s="312" t="str">
        <f t="shared" si="14"/>
        <v>否</v>
      </c>
      <c r="G260" s="295" t="str">
        <f t="shared" si="12"/>
        <v>项</v>
      </c>
    </row>
    <row r="261" ht="38" hidden="1" customHeight="1" spans="1:7">
      <c r="A261" s="331">
        <v>2340109</v>
      </c>
      <c r="B261" s="317" t="s">
        <v>1430</v>
      </c>
      <c r="C261" s="318"/>
      <c r="D261" s="318"/>
      <c r="E261" s="311" t="e">
        <f t="shared" si="13"/>
        <v>#DIV/0!</v>
      </c>
      <c r="F261" s="312" t="str">
        <f t="shared" si="14"/>
        <v>否</v>
      </c>
      <c r="G261" s="295" t="str">
        <f t="shared" ref="G261:G271" si="15">IF(LEN(A261)=3,"类",IF(LEN(A261)=5,"款","项"))</f>
        <v>项</v>
      </c>
    </row>
    <row r="262" ht="38" hidden="1" customHeight="1" spans="1:7">
      <c r="A262" s="331">
        <v>2340110</v>
      </c>
      <c r="B262" s="317" t="s">
        <v>1431</v>
      </c>
      <c r="C262" s="318"/>
      <c r="D262" s="318"/>
      <c r="E262" s="311" t="e">
        <f t="shared" si="13"/>
        <v>#DIV/0!</v>
      </c>
      <c r="F262" s="312" t="str">
        <f t="shared" si="14"/>
        <v>否</v>
      </c>
      <c r="G262" s="295" t="str">
        <f t="shared" si="15"/>
        <v>项</v>
      </c>
    </row>
    <row r="263" ht="38" hidden="1" customHeight="1" spans="1:7">
      <c r="A263" s="331">
        <v>2340111</v>
      </c>
      <c r="B263" s="317" t="s">
        <v>1432</v>
      </c>
      <c r="C263" s="318"/>
      <c r="D263" s="318"/>
      <c r="E263" s="311" t="e">
        <f t="shared" si="13"/>
        <v>#DIV/0!</v>
      </c>
      <c r="F263" s="312" t="str">
        <f t="shared" si="14"/>
        <v>否</v>
      </c>
      <c r="G263" s="295" t="str">
        <f t="shared" si="15"/>
        <v>项</v>
      </c>
    </row>
    <row r="264" ht="38" hidden="1" customHeight="1" spans="1:7">
      <c r="A264" s="331">
        <v>2340199</v>
      </c>
      <c r="B264" s="317" t="s">
        <v>1433</v>
      </c>
      <c r="C264" s="318"/>
      <c r="D264" s="318"/>
      <c r="E264" s="311" t="e">
        <f t="shared" si="13"/>
        <v>#DIV/0!</v>
      </c>
      <c r="F264" s="312" t="str">
        <f t="shared" si="14"/>
        <v>否</v>
      </c>
      <c r="G264" s="295" t="str">
        <f t="shared" si="15"/>
        <v>项</v>
      </c>
    </row>
    <row r="265" ht="38" hidden="1" customHeight="1" spans="1:7">
      <c r="A265" s="331">
        <v>23402</v>
      </c>
      <c r="B265" s="314" t="s">
        <v>1434</v>
      </c>
      <c r="C265" s="315"/>
      <c r="D265" s="315"/>
      <c r="E265" s="311" t="e">
        <f t="shared" si="13"/>
        <v>#DIV/0!</v>
      </c>
      <c r="F265" s="312" t="str">
        <f t="shared" si="14"/>
        <v>否</v>
      </c>
      <c r="G265" s="295" t="str">
        <f t="shared" si="15"/>
        <v>款</v>
      </c>
    </row>
    <row r="266" ht="38" hidden="1" customHeight="1" spans="1:7">
      <c r="A266" s="331">
        <v>2340201</v>
      </c>
      <c r="B266" s="317" t="s">
        <v>1435</v>
      </c>
      <c r="C266" s="318"/>
      <c r="D266" s="318"/>
      <c r="E266" s="311" t="e">
        <f t="shared" si="13"/>
        <v>#DIV/0!</v>
      </c>
      <c r="F266" s="312" t="str">
        <f t="shared" si="14"/>
        <v>否</v>
      </c>
      <c r="G266" s="295" t="str">
        <f t="shared" si="15"/>
        <v>项</v>
      </c>
    </row>
    <row r="267" ht="38" hidden="1" customHeight="1" spans="1:7">
      <c r="A267" s="331">
        <v>2340202</v>
      </c>
      <c r="B267" s="317" t="s">
        <v>1436</v>
      </c>
      <c r="C267" s="318"/>
      <c r="D267" s="318"/>
      <c r="E267" s="311" t="e">
        <f t="shared" ref="E267:E281" si="16">(D267-C267)/C267</f>
        <v>#DIV/0!</v>
      </c>
      <c r="F267" s="312" t="str">
        <f t="shared" si="14"/>
        <v>否</v>
      </c>
      <c r="G267" s="295" t="str">
        <f t="shared" si="15"/>
        <v>项</v>
      </c>
    </row>
    <row r="268" ht="38" hidden="1" customHeight="1" spans="1:7">
      <c r="A268" s="331">
        <v>2340203</v>
      </c>
      <c r="B268" s="317" t="s">
        <v>1437</v>
      </c>
      <c r="C268" s="318"/>
      <c r="D268" s="318"/>
      <c r="E268" s="311" t="e">
        <f t="shared" si="16"/>
        <v>#DIV/0!</v>
      </c>
      <c r="F268" s="312" t="str">
        <f t="shared" si="14"/>
        <v>否</v>
      </c>
      <c r="G268" s="295" t="str">
        <f t="shared" si="15"/>
        <v>项</v>
      </c>
    </row>
    <row r="269" ht="38" hidden="1" customHeight="1" spans="1:7">
      <c r="A269" s="331">
        <v>2340204</v>
      </c>
      <c r="B269" s="317" t="s">
        <v>1438</v>
      </c>
      <c r="C269" s="318"/>
      <c r="D269" s="318"/>
      <c r="E269" s="311" t="e">
        <f t="shared" si="16"/>
        <v>#DIV/0!</v>
      </c>
      <c r="F269" s="312" t="str">
        <f t="shared" si="14"/>
        <v>否</v>
      </c>
      <c r="G269" s="295" t="str">
        <f t="shared" si="15"/>
        <v>项</v>
      </c>
    </row>
    <row r="270" ht="38" hidden="1" customHeight="1" spans="1:7">
      <c r="A270" s="331">
        <v>2340205</v>
      </c>
      <c r="B270" s="317" t="s">
        <v>1439</v>
      </c>
      <c r="C270" s="318"/>
      <c r="D270" s="318"/>
      <c r="E270" s="311" t="e">
        <f t="shared" si="16"/>
        <v>#DIV/0!</v>
      </c>
      <c r="F270" s="312" t="str">
        <f t="shared" si="14"/>
        <v>否</v>
      </c>
      <c r="G270" s="295" t="str">
        <f t="shared" si="15"/>
        <v>项</v>
      </c>
    </row>
    <row r="271" ht="38" hidden="1" customHeight="1" spans="1:7">
      <c r="A271" s="331">
        <v>2340299</v>
      </c>
      <c r="B271" s="317" t="s">
        <v>1440</v>
      </c>
      <c r="C271" s="318"/>
      <c r="D271" s="318"/>
      <c r="E271" s="311" t="e">
        <f t="shared" si="16"/>
        <v>#DIV/0!</v>
      </c>
      <c r="F271" s="312" t="str">
        <f t="shared" si="14"/>
        <v>否</v>
      </c>
      <c r="G271" s="295" t="str">
        <f t="shared" si="15"/>
        <v>项</v>
      </c>
    </row>
    <row r="272" ht="38" customHeight="1" spans="1:6">
      <c r="A272" s="308"/>
      <c r="B272" s="309"/>
      <c r="C272" s="332"/>
      <c r="D272" s="332"/>
      <c r="E272" s="311"/>
      <c r="F272" s="312" t="str">
        <f t="shared" si="14"/>
        <v>是</v>
      </c>
    </row>
    <row r="273" ht="38" customHeight="1" spans="1:6">
      <c r="A273" s="333"/>
      <c r="B273" s="334" t="s">
        <v>1441</v>
      </c>
      <c r="C273" s="310">
        <f>SUM(C4,C20,C32,C43,C99,C186,C190,C216,C233,C251)</f>
        <v>47606</v>
      </c>
      <c r="D273" s="310">
        <f>SUM(D4,D20,D32,D43,D99,D186,D190,D216,D233,D251)</f>
        <v>28356</v>
      </c>
      <c r="E273" s="311">
        <f t="shared" si="16"/>
        <v>-0.404</v>
      </c>
      <c r="F273" s="312" t="str">
        <f t="shared" si="14"/>
        <v>是</v>
      </c>
    </row>
    <row r="274" ht="38" customHeight="1" spans="1:7">
      <c r="A274" s="335">
        <v>230</v>
      </c>
      <c r="B274" s="336" t="s">
        <v>100</v>
      </c>
      <c r="C274" s="337">
        <f>C275+C278+C279</f>
        <v>10316</v>
      </c>
      <c r="D274" s="337">
        <f>D275+D278+D279</f>
        <v>16286</v>
      </c>
      <c r="E274" s="311">
        <f t="shared" si="16"/>
        <v>0.579</v>
      </c>
      <c r="F274" s="312" t="str">
        <f t="shared" si="14"/>
        <v>是</v>
      </c>
      <c r="G274" s="295" t="str">
        <f t="shared" ref="G274:G281" si="17">IF(LEN(A274)=3,"类",IF(LEN(A274)=5,"款","项"))</f>
        <v>类</v>
      </c>
    </row>
    <row r="275" ht="38" customHeight="1" spans="1:7">
      <c r="A275" s="335">
        <v>23004</v>
      </c>
      <c r="B275" s="338" t="s">
        <v>1442</v>
      </c>
      <c r="C275" s="337">
        <f>SUM(C276:C277)</f>
        <v>234</v>
      </c>
      <c r="D275" s="337">
        <f>SUM(D276:D277)</f>
        <v>936</v>
      </c>
      <c r="E275" s="311">
        <f t="shared" si="16"/>
        <v>3</v>
      </c>
      <c r="F275" s="312" t="str">
        <f t="shared" si="14"/>
        <v>是</v>
      </c>
      <c r="G275" s="295" t="str">
        <f t="shared" si="17"/>
        <v>款</v>
      </c>
    </row>
    <row r="276" ht="38" customHeight="1" spans="1:7">
      <c r="A276" s="339">
        <v>2300402</v>
      </c>
      <c r="B276" s="340" t="s">
        <v>1443</v>
      </c>
      <c r="C276" s="341">
        <v>234</v>
      </c>
      <c r="D276" s="318">
        <v>936</v>
      </c>
      <c r="E276" s="311">
        <f t="shared" si="16"/>
        <v>3</v>
      </c>
      <c r="F276" s="312" t="str">
        <f t="shared" si="14"/>
        <v>是</v>
      </c>
      <c r="G276" s="295" t="str">
        <f t="shared" si="17"/>
        <v>项</v>
      </c>
    </row>
    <row r="277" ht="38" hidden="1" customHeight="1" spans="1:7">
      <c r="A277" s="339">
        <v>2300403</v>
      </c>
      <c r="B277" s="340" t="s">
        <v>1444</v>
      </c>
      <c r="C277" s="341"/>
      <c r="D277" s="318"/>
      <c r="E277" s="311" t="e">
        <f t="shared" si="16"/>
        <v>#DIV/0!</v>
      </c>
      <c r="F277" s="312" t="str">
        <f t="shared" si="14"/>
        <v>否</v>
      </c>
      <c r="G277" s="295" t="str">
        <f t="shared" si="17"/>
        <v>项</v>
      </c>
    </row>
    <row r="278" ht="38" customHeight="1" spans="1:7">
      <c r="A278" s="342" t="s">
        <v>1445</v>
      </c>
      <c r="B278" s="343" t="s">
        <v>1446</v>
      </c>
      <c r="C278" s="344">
        <v>3025</v>
      </c>
      <c r="D278" s="345">
        <v>15350</v>
      </c>
      <c r="E278" s="311">
        <f t="shared" si="16"/>
        <v>4.074</v>
      </c>
      <c r="F278" s="312" t="str">
        <f t="shared" si="14"/>
        <v>是</v>
      </c>
      <c r="G278" s="295" t="str">
        <f t="shared" si="17"/>
        <v>款</v>
      </c>
    </row>
    <row r="279" ht="38" customHeight="1" spans="1:7">
      <c r="A279" s="342" t="s">
        <v>1447</v>
      </c>
      <c r="B279" s="343" t="s">
        <v>1448</v>
      </c>
      <c r="C279" s="344">
        <v>7057</v>
      </c>
      <c r="D279" s="345"/>
      <c r="E279" s="311">
        <f t="shared" si="16"/>
        <v>-1</v>
      </c>
      <c r="F279" s="312" t="str">
        <f t="shared" si="14"/>
        <v>是</v>
      </c>
      <c r="G279" s="295" t="str">
        <f t="shared" si="17"/>
        <v>款</v>
      </c>
    </row>
    <row r="280" ht="38" customHeight="1" spans="1:7">
      <c r="A280" s="342" t="s">
        <v>1449</v>
      </c>
      <c r="B280" s="346" t="s">
        <v>1450</v>
      </c>
      <c r="C280" s="337">
        <v>49292</v>
      </c>
      <c r="D280" s="347">
        <v>7000</v>
      </c>
      <c r="E280" s="311">
        <f t="shared" si="16"/>
        <v>-0.858</v>
      </c>
      <c r="F280" s="312" t="str">
        <f t="shared" si="14"/>
        <v>是</v>
      </c>
      <c r="G280" s="295" t="str">
        <f t="shared" si="17"/>
        <v>类</v>
      </c>
    </row>
    <row r="281" ht="38" customHeight="1" spans="1:7">
      <c r="A281" s="348"/>
      <c r="B281" s="349" t="s">
        <v>107</v>
      </c>
      <c r="C281" s="337">
        <f>C273+C274+C280</f>
        <v>107214</v>
      </c>
      <c r="D281" s="337">
        <f>D273+D274+D280</f>
        <v>51642</v>
      </c>
      <c r="E281" s="311">
        <f t="shared" si="16"/>
        <v>-0.518</v>
      </c>
      <c r="F281" s="312" t="str">
        <f t="shared" si="14"/>
        <v>是</v>
      </c>
      <c r="G281" s="295" t="str">
        <f t="shared" si="17"/>
        <v>项</v>
      </c>
    </row>
    <row r="282" spans="3:3">
      <c r="C282" s="350"/>
    </row>
    <row r="284" spans="3:3">
      <c r="C284" s="350"/>
    </row>
    <row r="286" spans="3:3">
      <c r="C286" s="350"/>
    </row>
    <row r="287" spans="3:3">
      <c r="C287" s="350"/>
    </row>
    <row r="289" spans="3:3">
      <c r="C289" s="350"/>
    </row>
    <row r="290" spans="3:3">
      <c r="C290" s="350"/>
    </row>
    <row r="291" spans="3:3">
      <c r="C291" s="350"/>
    </row>
    <row r="292" spans="3:3">
      <c r="C292" s="350"/>
    </row>
    <row r="294" spans="3:3">
      <c r="C294" s="350"/>
    </row>
  </sheetData>
  <sheetProtection algorithmName="SHA-512" hashValue="9jI4Ac6dd7j+/tIB1B0S/ur1xyU95o81aXiszSymzaud8BI4ch9qBDHcmLemX7qRZgddO0X3hvQAArVyc5PCBw==" saltValue="BXzvMNItqzEfOpldpD6pIQ==" spinCount="100000" sheet="1" selectLockedCells="1" selectUnlockedCells="1" objects="1"/>
  <autoFilter xmlns:etc="http://www.wps.cn/officeDocument/2017/etCustomData" ref="A3:XFD281" etc:filterBottomFollowUsedRange="0">
    <filterColumn colId="5">
      <customFilters>
        <customFilter operator="equal" val="是"/>
      </customFilters>
    </filterColumn>
    <extLst/>
  </autoFilter>
  <mergeCells count="1">
    <mergeCell ref="B1:E1"/>
  </mergeCells>
  <conditionalFormatting sqref="B123">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B127">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B131">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280">
    <cfRule type="expression" dxfId="1" priority="12" stopIfTrue="1">
      <formula>"len($A:$A)=3"</formula>
    </cfRule>
  </conditionalFormatting>
  <conditionalFormatting sqref="C280">
    <cfRule type="expression" dxfId="1" priority="11" stopIfTrue="1">
      <formula>"len($A:$A)=3"</formula>
    </cfRule>
  </conditionalFormatting>
  <conditionalFormatting sqref="D280">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51"/>
  <sheetViews>
    <sheetView showGridLines="0" showZeros="0" view="pageBreakPreview" zoomScaleNormal="115" workbookViewId="0">
      <pane ySplit="3" topLeftCell="A28" activePane="bottomLeft" state="frozen"/>
      <selection/>
      <selection pane="bottomLeft" activeCell="A29" sqref="$A29:$XFD29"/>
    </sheetView>
  </sheetViews>
  <sheetFormatPr defaultColWidth="9" defaultRowHeight="14.25" outlineLevelCol="5"/>
  <cols>
    <col min="1" max="1" width="20.6333333333333" style="160" hidden="1" customWidth="1"/>
    <col min="2" max="2" width="50.75" style="160" customWidth="1"/>
    <col min="3" max="4" width="20.6333333333333" style="160" customWidth="1"/>
    <col min="5" max="5" width="20.6333333333333" style="354" customWidth="1"/>
    <col min="6" max="6" width="3.75" style="160" hidden="1" customWidth="1"/>
    <col min="7" max="16357" width="9" style="160"/>
    <col min="16358" max="16358" width="45.6333333333333" style="160"/>
    <col min="16359" max="16384" width="9" style="160"/>
  </cols>
  <sheetData>
    <row r="1" s="292" customFormat="1" ht="40.5" customHeight="1" spans="1:5">
      <c r="A1" s="300" t="s">
        <v>1451</v>
      </c>
      <c r="B1" s="300"/>
      <c r="C1" s="300"/>
      <c r="D1" s="300"/>
      <c r="E1" s="300"/>
    </row>
    <row r="2" s="351" customFormat="1" ht="20.1" customHeight="1" spans="1:6">
      <c r="A2" s="355"/>
      <c r="B2" s="356"/>
      <c r="C2" s="357"/>
      <c r="D2" s="356"/>
      <c r="E2" s="358" t="s">
        <v>2</v>
      </c>
      <c r="F2" s="355"/>
    </row>
    <row r="3" s="352" customFormat="1" ht="45" customHeight="1" spans="1:6">
      <c r="A3" s="359" t="s">
        <v>3</v>
      </c>
      <c r="B3" s="360" t="s">
        <v>4</v>
      </c>
      <c r="C3" s="125" t="s">
        <v>5</v>
      </c>
      <c r="D3" s="125" t="s">
        <v>6</v>
      </c>
      <c r="E3" s="125" t="s">
        <v>7</v>
      </c>
      <c r="F3" s="361" t="s">
        <v>8</v>
      </c>
    </row>
    <row r="4" s="352" customFormat="1" ht="36" customHeight="1" spans="1:6">
      <c r="A4" s="313" t="s">
        <v>1152</v>
      </c>
      <c r="B4" s="309" t="s">
        <v>1153</v>
      </c>
      <c r="C4" s="310"/>
      <c r="D4" s="310"/>
      <c r="E4" s="320"/>
      <c r="F4" s="362" t="str">
        <f t="shared" ref="F4:F36" si="0">IF(LEN(A4)=7,"是",IF(B4&lt;&gt;"",IF(SUM(C4:D4)&lt;&gt;0,"是","否"),"是"))</f>
        <v>是</v>
      </c>
    </row>
    <row r="5" s="160" customFormat="1" ht="36" customHeight="1" spans="1:6">
      <c r="A5" s="313" t="s">
        <v>1154</v>
      </c>
      <c r="B5" s="309" t="s">
        <v>1155</v>
      </c>
      <c r="C5" s="310"/>
      <c r="D5" s="310"/>
      <c r="E5" s="363"/>
      <c r="F5" s="362" t="str">
        <f t="shared" si="0"/>
        <v>是</v>
      </c>
    </row>
    <row r="6" s="160" customFormat="1" ht="36" customHeight="1" spans="1:6">
      <c r="A6" s="313" t="s">
        <v>1156</v>
      </c>
      <c r="B6" s="309" t="s">
        <v>1157</v>
      </c>
      <c r="C6" s="310"/>
      <c r="D6" s="310"/>
      <c r="E6" s="363"/>
      <c r="F6" s="362" t="str">
        <f t="shared" si="0"/>
        <v>是</v>
      </c>
    </row>
    <row r="7" s="160" customFormat="1" ht="36" customHeight="1" spans="1:6">
      <c r="A7" s="313" t="s">
        <v>1158</v>
      </c>
      <c r="B7" s="309" t="s">
        <v>1159</v>
      </c>
      <c r="C7" s="310"/>
      <c r="D7" s="310"/>
      <c r="E7" s="363"/>
      <c r="F7" s="362" t="str">
        <f t="shared" si="0"/>
        <v>是</v>
      </c>
    </row>
    <row r="8" s="160" customFormat="1" ht="36" customHeight="1" spans="1:6">
      <c r="A8" s="313" t="s">
        <v>1160</v>
      </c>
      <c r="B8" s="309" t="s">
        <v>1161</v>
      </c>
      <c r="C8" s="310"/>
      <c r="D8" s="310"/>
      <c r="E8" s="363"/>
      <c r="F8" s="362" t="str">
        <f t="shared" si="0"/>
        <v>是</v>
      </c>
    </row>
    <row r="9" s="160" customFormat="1" ht="36" customHeight="1" spans="1:6">
      <c r="A9" s="313" t="s">
        <v>1162</v>
      </c>
      <c r="B9" s="309" t="s">
        <v>1163</v>
      </c>
      <c r="C9" s="310"/>
      <c r="D9" s="310"/>
      <c r="E9" s="363"/>
      <c r="F9" s="362" t="str">
        <f t="shared" si="0"/>
        <v>是</v>
      </c>
    </row>
    <row r="10" s="160" customFormat="1" ht="36" customHeight="1" spans="1:6">
      <c r="A10" s="313" t="s">
        <v>1164</v>
      </c>
      <c r="B10" s="309" t="s">
        <v>1165</v>
      </c>
      <c r="C10" s="310">
        <f>SUM(C11:C14)</f>
        <v>7424</v>
      </c>
      <c r="D10" s="310">
        <f>SUM(D11:D14)</f>
        <v>26738</v>
      </c>
      <c r="E10" s="363">
        <f t="shared" ref="E10:E14" si="1">(D10-C10)/C10</f>
        <v>2.602</v>
      </c>
      <c r="F10" s="362" t="str">
        <f t="shared" si="0"/>
        <v>是</v>
      </c>
    </row>
    <row r="11" s="353" customFormat="1" ht="36" customHeight="1" spans="1:6">
      <c r="A11" s="313" t="s">
        <v>1166</v>
      </c>
      <c r="B11" s="314" t="s">
        <v>1167</v>
      </c>
      <c r="C11" s="364">
        <v>6019</v>
      </c>
      <c r="D11" s="364">
        <v>26738</v>
      </c>
      <c r="E11" s="365">
        <f t="shared" si="1"/>
        <v>3.442</v>
      </c>
      <c r="F11" s="362" t="str">
        <f t="shared" si="0"/>
        <v>是</v>
      </c>
    </row>
    <row r="12" s="353" customFormat="1" ht="36" customHeight="1" spans="1:6">
      <c r="A12" s="313" t="s">
        <v>1168</v>
      </c>
      <c r="B12" s="314" t="s">
        <v>1169</v>
      </c>
      <c r="C12" s="364">
        <v>1179</v>
      </c>
      <c r="D12" s="315"/>
      <c r="E12" s="365">
        <f t="shared" si="1"/>
        <v>-1</v>
      </c>
      <c r="F12" s="362" t="str">
        <f t="shared" si="0"/>
        <v>是</v>
      </c>
    </row>
    <row r="13" s="353" customFormat="1" ht="36" customHeight="1" spans="1:6">
      <c r="A13" s="313" t="s">
        <v>1170</v>
      </c>
      <c r="B13" s="314" t="s">
        <v>1171</v>
      </c>
      <c r="C13" s="364">
        <v>357</v>
      </c>
      <c r="D13" s="315"/>
      <c r="E13" s="365">
        <f t="shared" si="1"/>
        <v>-1</v>
      </c>
      <c r="F13" s="362" t="str">
        <f t="shared" si="0"/>
        <v>是</v>
      </c>
    </row>
    <row r="14" s="353" customFormat="1" ht="36" customHeight="1" spans="1:6">
      <c r="A14" s="313" t="s">
        <v>1172</v>
      </c>
      <c r="B14" s="314" t="s">
        <v>1173</v>
      </c>
      <c r="C14" s="364">
        <v>-131</v>
      </c>
      <c r="D14" s="315"/>
      <c r="E14" s="365">
        <f t="shared" si="1"/>
        <v>-1</v>
      </c>
      <c r="F14" s="362" t="str">
        <f t="shared" si="0"/>
        <v>是</v>
      </c>
    </row>
    <row r="15" s="353" customFormat="1" ht="36" customHeight="1" spans="1:6">
      <c r="A15" s="313" t="s">
        <v>1174</v>
      </c>
      <c r="B15" s="314" t="s">
        <v>1175</v>
      </c>
      <c r="C15" s="315"/>
      <c r="D15" s="315"/>
      <c r="E15" s="365"/>
      <c r="F15" s="362" t="str">
        <f t="shared" si="0"/>
        <v>否</v>
      </c>
    </row>
    <row r="16" s="160" customFormat="1" ht="36" customHeight="1" spans="1:6">
      <c r="A16" s="366" t="s">
        <v>1176</v>
      </c>
      <c r="B16" s="169" t="s">
        <v>1177</v>
      </c>
      <c r="C16" s="310"/>
      <c r="D16" s="310"/>
      <c r="E16" s="363"/>
      <c r="F16" s="362" t="str">
        <f t="shared" si="0"/>
        <v>是</v>
      </c>
    </row>
    <row r="17" s="160" customFormat="1" ht="36" customHeight="1" spans="1:6">
      <c r="A17" s="366" t="s">
        <v>1178</v>
      </c>
      <c r="B17" s="169" t="s">
        <v>1179</v>
      </c>
      <c r="C17" s="310"/>
      <c r="D17" s="310"/>
      <c r="E17" s="363"/>
      <c r="F17" s="362" t="str">
        <f t="shared" si="0"/>
        <v>是</v>
      </c>
    </row>
    <row r="18" s="353" customFormat="1" ht="36" customHeight="1" spans="1:6">
      <c r="A18" s="366" t="s">
        <v>1180</v>
      </c>
      <c r="B18" s="191" t="s">
        <v>1181</v>
      </c>
      <c r="C18" s="315"/>
      <c r="D18" s="315"/>
      <c r="E18" s="365"/>
      <c r="F18" s="362" t="str">
        <f t="shared" si="0"/>
        <v>否</v>
      </c>
    </row>
    <row r="19" s="353" customFormat="1" ht="36" customHeight="1" spans="1:6">
      <c r="A19" s="366" t="s">
        <v>1182</v>
      </c>
      <c r="B19" s="191" t="s">
        <v>1183</v>
      </c>
      <c r="C19" s="315"/>
      <c r="D19" s="315"/>
      <c r="E19" s="365"/>
      <c r="F19" s="362" t="str">
        <f t="shared" si="0"/>
        <v>否</v>
      </c>
    </row>
    <row r="20" s="160" customFormat="1" ht="36" customHeight="1" spans="1:6">
      <c r="A20" s="366" t="s">
        <v>1184</v>
      </c>
      <c r="B20" s="169" t="s">
        <v>1185</v>
      </c>
      <c r="C20" s="310">
        <v>237</v>
      </c>
      <c r="D20" s="310">
        <v>90</v>
      </c>
      <c r="E20" s="363">
        <f>(D20-C20)/C20</f>
        <v>-0.62</v>
      </c>
      <c r="F20" s="362" t="str">
        <f t="shared" si="0"/>
        <v>是</v>
      </c>
    </row>
    <row r="21" s="160" customFormat="1" ht="36" customHeight="1" spans="1:6">
      <c r="A21" s="366" t="s">
        <v>1186</v>
      </c>
      <c r="B21" s="169" t="s">
        <v>1187</v>
      </c>
      <c r="C21" s="310"/>
      <c r="D21" s="310"/>
      <c r="E21" s="363"/>
      <c r="F21" s="362" t="str">
        <f t="shared" si="0"/>
        <v>是</v>
      </c>
    </row>
    <row r="22" s="160" customFormat="1" ht="36" customHeight="1" spans="1:6">
      <c r="A22" s="366" t="s">
        <v>1188</v>
      </c>
      <c r="B22" s="169" t="s">
        <v>1189</v>
      </c>
      <c r="C22" s="310"/>
      <c r="D22" s="310"/>
      <c r="E22" s="363"/>
      <c r="F22" s="362" t="str">
        <f t="shared" si="0"/>
        <v>是</v>
      </c>
    </row>
    <row r="23" s="160" customFormat="1" ht="36" customHeight="1" spans="1:6">
      <c r="A23" s="313" t="s">
        <v>1190</v>
      </c>
      <c r="B23" s="309" t="s">
        <v>1191</v>
      </c>
      <c r="C23" s="310"/>
      <c r="D23" s="310"/>
      <c r="E23" s="363"/>
      <c r="F23" s="362" t="str">
        <f t="shared" si="0"/>
        <v>是</v>
      </c>
    </row>
    <row r="24" s="160" customFormat="1" ht="36" customHeight="1" spans="1:6">
      <c r="A24" s="313" t="s">
        <v>1192</v>
      </c>
      <c r="B24" s="309" t="s">
        <v>1193</v>
      </c>
      <c r="C24" s="310">
        <v>549</v>
      </c>
      <c r="D24" s="310">
        <v>500</v>
      </c>
      <c r="E24" s="363">
        <f t="shared" ref="E24:E29" si="2">(D24-C24)/C24</f>
        <v>-0.089</v>
      </c>
      <c r="F24" s="362" t="str">
        <f t="shared" si="0"/>
        <v>是</v>
      </c>
    </row>
    <row r="25" s="160" customFormat="1" ht="36" customHeight="1" spans="1:6">
      <c r="A25" s="313" t="s">
        <v>1194</v>
      </c>
      <c r="B25" s="309" t="s">
        <v>1195</v>
      </c>
      <c r="C25" s="310"/>
      <c r="D25" s="310"/>
      <c r="E25" s="363"/>
      <c r="F25" s="362" t="str">
        <f t="shared" si="0"/>
        <v>是</v>
      </c>
    </row>
    <row r="26" s="160" customFormat="1" ht="36" customHeight="1" spans="1:6">
      <c r="A26" s="313" t="s">
        <v>1196</v>
      </c>
      <c r="B26" s="309" t="s">
        <v>1197</v>
      </c>
      <c r="C26" s="310"/>
      <c r="D26" s="310"/>
      <c r="E26" s="363"/>
      <c r="F26" s="362" t="str">
        <f t="shared" si="0"/>
        <v>是</v>
      </c>
    </row>
    <row r="27" s="160" customFormat="1" ht="36" customHeight="1" spans="1:6">
      <c r="A27" s="313" t="s">
        <v>1198</v>
      </c>
      <c r="B27" s="309" t="s">
        <v>1199</v>
      </c>
      <c r="C27" s="310">
        <v>4821</v>
      </c>
      <c r="D27" s="310">
        <v>7357</v>
      </c>
      <c r="E27" s="363">
        <f t="shared" si="2"/>
        <v>0.526</v>
      </c>
      <c r="F27" s="362" t="str">
        <f t="shared" si="0"/>
        <v>是</v>
      </c>
    </row>
    <row r="28" s="160" customFormat="1" ht="36" customHeight="1" spans="1:6">
      <c r="A28" s="313"/>
      <c r="B28" s="314"/>
      <c r="C28" s="315"/>
      <c r="D28" s="315"/>
      <c r="E28" s="363"/>
      <c r="F28" s="362" t="str">
        <f t="shared" si="0"/>
        <v>是</v>
      </c>
    </row>
    <row r="29" s="160" customFormat="1" ht="36" customHeight="1" spans="1:6">
      <c r="A29" s="333"/>
      <c r="B29" s="334" t="s">
        <v>1200</v>
      </c>
      <c r="C29" s="310">
        <f>C10+C20+C24+C27</f>
        <v>13031</v>
      </c>
      <c r="D29" s="310">
        <f>D10+D20+D24+D27</f>
        <v>34685</v>
      </c>
      <c r="E29" s="363">
        <f t="shared" si="2"/>
        <v>1.662</v>
      </c>
      <c r="F29" s="362" t="str">
        <f t="shared" si="0"/>
        <v>是</v>
      </c>
    </row>
    <row r="30" s="160" customFormat="1" ht="36" customHeight="1" spans="1:6">
      <c r="A30" s="367">
        <v>105</v>
      </c>
      <c r="B30" s="368" t="s">
        <v>1201</v>
      </c>
      <c r="C30" s="337"/>
      <c r="D30" s="347"/>
      <c r="E30" s="363"/>
      <c r="F30" s="362" t="str">
        <f t="shared" si="0"/>
        <v>否</v>
      </c>
    </row>
    <row r="31" s="160" customFormat="1" ht="36" customHeight="1" spans="1:6">
      <c r="A31" s="369">
        <v>110</v>
      </c>
      <c r="B31" s="370" t="s">
        <v>38</v>
      </c>
      <c r="C31" s="337">
        <f>C32+C35+C36+C37</f>
        <v>94183</v>
      </c>
      <c r="D31" s="337">
        <f>D32+D35+D36+D37</f>
        <v>16957</v>
      </c>
      <c r="E31" s="363">
        <f t="shared" ref="E31:E33" si="3">(D31-C31)/C31</f>
        <v>-0.82</v>
      </c>
      <c r="F31" s="362" t="str">
        <f t="shared" si="0"/>
        <v>是</v>
      </c>
    </row>
    <row r="32" s="160" customFormat="1" ht="36" customHeight="1" spans="1:6">
      <c r="A32" s="369">
        <v>11004</v>
      </c>
      <c r="B32" s="370" t="s">
        <v>1202</v>
      </c>
      <c r="C32" s="337">
        <f>SUM(C33:C34)</f>
        <v>6019</v>
      </c>
      <c r="D32" s="337">
        <f>SUM(D33:D34)</f>
        <v>3600</v>
      </c>
      <c r="E32" s="363">
        <f t="shared" si="3"/>
        <v>-0.402</v>
      </c>
      <c r="F32" s="362" t="str">
        <f t="shared" si="0"/>
        <v>是</v>
      </c>
    </row>
    <row r="33" s="353" customFormat="1" ht="36" customHeight="1" spans="1:6">
      <c r="A33" s="371">
        <v>1100402</v>
      </c>
      <c r="B33" s="372" t="s">
        <v>1203</v>
      </c>
      <c r="C33" s="344">
        <v>6019</v>
      </c>
      <c r="D33" s="345">
        <v>3600</v>
      </c>
      <c r="E33" s="365">
        <f t="shared" si="3"/>
        <v>-0.402</v>
      </c>
      <c r="F33" s="362" t="str">
        <f t="shared" si="0"/>
        <v>是</v>
      </c>
    </row>
    <row r="34" s="353" customFormat="1" ht="36" customHeight="1" spans="1:6">
      <c r="A34" s="371">
        <v>1100403</v>
      </c>
      <c r="B34" s="372" t="s">
        <v>1204</v>
      </c>
      <c r="C34" s="344"/>
      <c r="D34" s="345"/>
      <c r="E34" s="365"/>
      <c r="F34" s="362" t="str">
        <f t="shared" si="0"/>
        <v>是</v>
      </c>
    </row>
    <row r="35" s="353" customFormat="1" ht="36" customHeight="1" spans="1:6">
      <c r="A35" s="371">
        <v>11008</v>
      </c>
      <c r="B35" s="372" t="s">
        <v>41</v>
      </c>
      <c r="C35" s="344">
        <v>6489</v>
      </c>
      <c r="D35" s="345">
        <v>7057</v>
      </c>
      <c r="E35" s="365">
        <f t="shared" ref="E35:E38" si="4">(D35-C35)/C35</f>
        <v>0.088</v>
      </c>
      <c r="F35" s="362" t="str">
        <f t="shared" si="0"/>
        <v>是</v>
      </c>
    </row>
    <row r="36" s="353" customFormat="1" ht="36" customHeight="1" spans="1:6">
      <c r="A36" s="371">
        <v>11009</v>
      </c>
      <c r="B36" s="372" t="s">
        <v>42</v>
      </c>
      <c r="C36" s="344">
        <v>83</v>
      </c>
      <c r="D36" s="345"/>
      <c r="E36" s="365">
        <f t="shared" si="4"/>
        <v>-1</v>
      </c>
      <c r="F36" s="362" t="str">
        <f t="shared" si="0"/>
        <v>是</v>
      </c>
    </row>
    <row r="37" s="353" customFormat="1" ht="36" customHeight="1" spans="1:6">
      <c r="A37" s="371">
        <v>1101102</v>
      </c>
      <c r="B37" s="372" t="s">
        <v>1205</v>
      </c>
      <c r="C37" s="344">
        <v>81592</v>
      </c>
      <c r="D37" s="345">
        <v>6300</v>
      </c>
      <c r="E37" s="365"/>
      <c r="F37" s="362"/>
    </row>
    <row r="38" s="160" customFormat="1" ht="36" customHeight="1" spans="1:6">
      <c r="A38" s="373"/>
      <c r="B38" s="374" t="s">
        <v>47</v>
      </c>
      <c r="C38" s="337">
        <f>C29+C30+C31</f>
        <v>107214</v>
      </c>
      <c r="D38" s="337">
        <f>D29+D30+D31</f>
        <v>51642</v>
      </c>
      <c r="E38" s="363">
        <f t="shared" si="4"/>
        <v>-0.518</v>
      </c>
      <c r="F38" s="362" t="str">
        <f>IF(LEN(A38)=7,"是",IF(B38&lt;&gt;"",IF(SUM(C38:D38)&lt;&gt;0,"是","否"),"是"))</f>
        <v>是</v>
      </c>
    </row>
    <row r="39" s="160" customFormat="1" spans="3:5">
      <c r="C39" s="375"/>
      <c r="D39" s="375"/>
      <c r="E39" s="354"/>
    </row>
    <row r="41" s="160" customFormat="1" spans="3:5">
      <c r="C41" s="375"/>
      <c r="D41" s="375"/>
      <c r="E41" s="354"/>
    </row>
    <row r="43" s="160" customFormat="1" spans="3:5">
      <c r="C43" s="375"/>
      <c r="D43" s="375"/>
      <c r="E43" s="354"/>
    </row>
    <row r="44" s="160" customFormat="1" spans="3:5">
      <c r="C44" s="375"/>
      <c r="D44" s="375"/>
      <c r="E44" s="354"/>
    </row>
    <row r="46" s="160" customFormat="1" spans="3:5">
      <c r="C46" s="375"/>
      <c r="D46" s="375"/>
      <c r="E46" s="354"/>
    </row>
    <row r="47" s="160" customFormat="1" spans="3:5">
      <c r="C47" s="375"/>
      <c r="D47" s="375"/>
      <c r="E47" s="354"/>
    </row>
    <row r="48" s="160" customFormat="1" spans="3:5">
      <c r="C48" s="375"/>
      <c r="D48" s="375"/>
      <c r="E48" s="354"/>
    </row>
    <row r="49" s="160" customFormat="1" spans="3:5">
      <c r="C49" s="375"/>
      <c r="D49" s="375"/>
      <c r="E49" s="354"/>
    </row>
    <row r="51" s="160" customFormat="1" spans="3:5">
      <c r="C51" s="375"/>
      <c r="D51" s="375"/>
      <c r="E51" s="354"/>
    </row>
  </sheetData>
  <sheetProtection algorithmName="SHA-512" hashValue="32iD1ETocKRkfEq+oqLd3gfL7bC+mcvEC5SnxCBYPdUAeCqrvVQOLmT0LGZAOaM6uSMmH3DHeV8CsGmzBpswNg==" saltValue="3j/o0YxhUrT4GLw4F8C2Cw==" spinCount="100000" sheet="1" selectLockedCells="1" selectUnlockedCells="1" objects="1"/>
  <mergeCells count="1">
    <mergeCell ref="A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XFD294"/>
  <sheetViews>
    <sheetView showGridLines="0" showZeros="0" view="pageBreakPreview" zoomScaleNormal="115" workbookViewId="0">
      <pane ySplit="3" topLeftCell="A233" activePane="bottomLeft" state="frozen"/>
      <selection/>
      <selection pane="bottomLeft" activeCell="L204" sqref="L204"/>
    </sheetView>
  </sheetViews>
  <sheetFormatPr defaultColWidth="9" defaultRowHeight="14.25"/>
  <cols>
    <col min="1" max="1" width="21.5" style="295" hidden="1" customWidth="1"/>
    <col min="2" max="2" width="50.75" style="295" customWidth="1"/>
    <col min="3" max="4" width="20.6333333333333" style="295" customWidth="1"/>
    <col min="5" max="5" width="20.6333333333333" style="298" customWidth="1"/>
    <col min="6" max="6" width="3.75" style="299" hidden="1" customWidth="1"/>
    <col min="7" max="7" width="9" style="295" hidden="1" customWidth="1"/>
    <col min="8" max="16384" width="9" style="295"/>
  </cols>
  <sheetData>
    <row r="1" s="292" customFormat="1" ht="45" customHeight="1" spans="1:16384">
      <c r="A1" s="300"/>
      <c r="B1" s="301" t="s">
        <v>1206</v>
      </c>
      <c r="C1" s="301"/>
      <c r="D1" s="301"/>
      <c r="E1" s="301"/>
      <c r="XFC1" s="295"/>
      <c r="XFD1" s="295"/>
    </row>
    <row r="2" s="293" customFormat="1" ht="20.1" customHeight="1" spans="2:6">
      <c r="B2" s="302"/>
      <c r="C2" s="302"/>
      <c r="D2" s="302"/>
      <c r="E2" s="303" t="s">
        <v>2</v>
      </c>
      <c r="F2" s="304"/>
    </row>
    <row r="3" s="294" customFormat="1" ht="45" customHeight="1" spans="1:7">
      <c r="A3" s="305" t="s">
        <v>3</v>
      </c>
      <c r="B3" s="306" t="s">
        <v>4</v>
      </c>
      <c r="C3" s="124" t="s">
        <v>5</v>
      </c>
      <c r="D3" s="124" t="s">
        <v>6</v>
      </c>
      <c r="E3" s="124" t="s">
        <v>7</v>
      </c>
      <c r="F3" s="307" t="s">
        <v>8</v>
      </c>
      <c r="G3" s="294" t="s">
        <v>114</v>
      </c>
    </row>
    <row r="4" s="295" customFormat="1" ht="38" customHeight="1" spans="1:7">
      <c r="A4" s="308" t="s">
        <v>61</v>
      </c>
      <c r="B4" s="309" t="s">
        <v>1207</v>
      </c>
      <c r="C4" s="310">
        <v>1</v>
      </c>
      <c r="D4" s="310"/>
      <c r="E4" s="311">
        <f t="shared" ref="E4:E19" si="0">(D4-C4)/C4</f>
        <v>-1</v>
      </c>
      <c r="F4" s="312" t="str">
        <f t="shared" ref="F4:F67" si="1">IF(LEN(A4)=3,"是",IF(B4&lt;&gt;"",IF(SUM(C4:D4)&lt;&gt;0,"是","否"),"是"))</f>
        <v>是</v>
      </c>
      <c r="G4" s="295" t="str">
        <f t="shared" ref="G4:G67" si="2">IF(LEN(A4)=3,"类",IF(LEN(A4)=5,"款","项"))</f>
        <v>类</v>
      </c>
    </row>
    <row r="5" s="295" customFormat="1" ht="38" customHeight="1" spans="1:7">
      <c r="A5" s="313" t="s">
        <v>1208</v>
      </c>
      <c r="B5" s="314" t="s">
        <v>1209</v>
      </c>
      <c r="C5" s="315">
        <v>1</v>
      </c>
      <c r="D5" s="315"/>
      <c r="E5" s="311">
        <f t="shared" si="0"/>
        <v>-1</v>
      </c>
      <c r="F5" s="312" t="str">
        <f t="shared" si="1"/>
        <v>是</v>
      </c>
      <c r="G5" s="295" t="str">
        <f t="shared" si="2"/>
        <v>款</v>
      </c>
    </row>
    <row r="6" s="295" customFormat="1" ht="38" customHeight="1" spans="1:7">
      <c r="A6" s="316">
        <v>2070701</v>
      </c>
      <c r="B6" s="317" t="s">
        <v>1210</v>
      </c>
      <c r="C6" s="318">
        <v>1</v>
      </c>
      <c r="D6" s="318">
        <f>VLOOKUP(A6,'[3]19'!$A$3:$D$311,4,0)</f>
        <v>0</v>
      </c>
      <c r="E6" s="311">
        <f t="shared" si="0"/>
        <v>-1</v>
      </c>
      <c r="F6" s="312" t="str">
        <f t="shared" si="1"/>
        <v>是</v>
      </c>
      <c r="G6" s="295" t="str">
        <f t="shared" si="2"/>
        <v>项</v>
      </c>
    </row>
    <row r="7" s="295" customFormat="1" ht="38" hidden="1" customHeight="1" spans="1:7">
      <c r="A7" s="316">
        <v>2070702</v>
      </c>
      <c r="B7" s="317" t="s">
        <v>1211</v>
      </c>
      <c r="C7" s="318"/>
      <c r="D7" s="318">
        <f>VLOOKUP(A7,'[3]19'!$A$3:$D$311,4,0)</f>
        <v>0</v>
      </c>
      <c r="E7" s="311" t="e">
        <f t="shared" si="0"/>
        <v>#DIV/0!</v>
      </c>
      <c r="F7" s="312" t="str">
        <f t="shared" si="1"/>
        <v>否</v>
      </c>
      <c r="G7" s="295" t="str">
        <f t="shared" si="2"/>
        <v>项</v>
      </c>
    </row>
    <row r="8" s="295" customFormat="1" ht="38" hidden="1" customHeight="1" spans="1:7">
      <c r="A8" s="316">
        <v>2070703</v>
      </c>
      <c r="B8" s="317" t="s">
        <v>1212</v>
      </c>
      <c r="C8" s="318"/>
      <c r="D8" s="318">
        <f>VLOOKUP(A8,'[3]19'!$A$3:$D$311,4,0)</f>
        <v>0</v>
      </c>
      <c r="E8" s="311" t="e">
        <f t="shared" si="0"/>
        <v>#DIV/0!</v>
      </c>
      <c r="F8" s="312" t="str">
        <f t="shared" si="1"/>
        <v>否</v>
      </c>
      <c r="G8" s="295" t="str">
        <f t="shared" si="2"/>
        <v>项</v>
      </c>
    </row>
    <row r="9" s="296" customFormat="1" ht="38" hidden="1" customHeight="1" spans="1:7">
      <c r="A9" s="316">
        <v>2070704</v>
      </c>
      <c r="B9" s="317" t="s">
        <v>1213</v>
      </c>
      <c r="C9" s="318"/>
      <c r="D9" s="318">
        <f>VLOOKUP(A9,'[3]19'!$A$3:$D$311,4,0)</f>
        <v>0</v>
      </c>
      <c r="E9" s="311" t="e">
        <f t="shared" si="0"/>
        <v>#DIV/0!</v>
      </c>
      <c r="F9" s="312" t="str">
        <f t="shared" si="1"/>
        <v>否</v>
      </c>
      <c r="G9" s="295" t="str">
        <f t="shared" si="2"/>
        <v>项</v>
      </c>
    </row>
    <row r="10" s="295" customFormat="1" ht="38" hidden="1" customHeight="1" spans="1:7">
      <c r="A10" s="316">
        <v>2070799</v>
      </c>
      <c r="B10" s="317" t="s">
        <v>1214</v>
      </c>
      <c r="C10" s="318"/>
      <c r="D10" s="318">
        <f>VLOOKUP(A10,'[3]19'!$A$3:$D$311,4,0)</f>
        <v>0</v>
      </c>
      <c r="E10" s="311" t="e">
        <f t="shared" si="0"/>
        <v>#DIV/0!</v>
      </c>
      <c r="F10" s="312" t="str">
        <f t="shared" si="1"/>
        <v>否</v>
      </c>
      <c r="G10" s="295" t="str">
        <f t="shared" si="2"/>
        <v>项</v>
      </c>
    </row>
    <row r="11" s="295" customFormat="1" ht="38" hidden="1" customHeight="1" spans="1:7">
      <c r="A11" s="316">
        <v>20709</v>
      </c>
      <c r="B11" s="314" t="s">
        <v>1215</v>
      </c>
      <c r="C11" s="315"/>
      <c r="D11" s="315"/>
      <c r="E11" s="311" t="e">
        <f t="shared" si="0"/>
        <v>#DIV/0!</v>
      </c>
      <c r="F11" s="312" t="str">
        <f t="shared" si="1"/>
        <v>否</v>
      </c>
      <c r="G11" s="295" t="str">
        <f t="shared" si="2"/>
        <v>款</v>
      </c>
    </row>
    <row r="12" s="296" customFormat="1" ht="38" hidden="1" customHeight="1" spans="1:7">
      <c r="A12" s="316">
        <v>2070901</v>
      </c>
      <c r="B12" s="317" t="s">
        <v>1216</v>
      </c>
      <c r="C12" s="318"/>
      <c r="D12" s="318">
        <f>VLOOKUP(A12,'[3]19'!$A$3:$D$311,4,0)</f>
        <v>0</v>
      </c>
      <c r="E12" s="311" t="e">
        <f t="shared" si="0"/>
        <v>#DIV/0!</v>
      </c>
      <c r="F12" s="312" t="str">
        <f t="shared" si="1"/>
        <v>否</v>
      </c>
      <c r="G12" s="295" t="str">
        <f t="shared" si="2"/>
        <v>项</v>
      </c>
    </row>
    <row r="13" s="295" customFormat="1" ht="38" hidden="1" customHeight="1" spans="1:7">
      <c r="A13" s="316">
        <v>2070902</v>
      </c>
      <c r="B13" s="317" t="s">
        <v>1217</v>
      </c>
      <c r="C13" s="318"/>
      <c r="D13" s="318">
        <f>VLOOKUP(A13,'[3]19'!$A$3:$D$311,4,0)</f>
        <v>0</v>
      </c>
      <c r="E13" s="311" t="e">
        <f t="shared" si="0"/>
        <v>#DIV/0!</v>
      </c>
      <c r="F13" s="312" t="str">
        <f t="shared" si="1"/>
        <v>否</v>
      </c>
      <c r="G13" s="295" t="str">
        <f t="shared" si="2"/>
        <v>项</v>
      </c>
    </row>
    <row r="14" s="296" customFormat="1" ht="38" hidden="1" customHeight="1" spans="1:7">
      <c r="A14" s="316">
        <v>2070903</v>
      </c>
      <c r="B14" s="317" t="s">
        <v>1218</v>
      </c>
      <c r="C14" s="318"/>
      <c r="D14" s="318">
        <f>VLOOKUP(A14,'[3]19'!$A$3:$D$311,4,0)</f>
        <v>0</v>
      </c>
      <c r="E14" s="311" t="e">
        <f t="shared" si="0"/>
        <v>#DIV/0!</v>
      </c>
      <c r="F14" s="312" t="str">
        <f t="shared" si="1"/>
        <v>否</v>
      </c>
      <c r="G14" s="295" t="str">
        <f t="shared" si="2"/>
        <v>项</v>
      </c>
    </row>
    <row r="15" s="295" customFormat="1" ht="38" hidden="1" customHeight="1" spans="1:7">
      <c r="A15" s="316">
        <v>2070904</v>
      </c>
      <c r="B15" s="317" t="s">
        <v>1219</v>
      </c>
      <c r="C15" s="318"/>
      <c r="D15" s="318">
        <f>VLOOKUP(A15,'[3]19'!$A$3:$D$311,4,0)</f>
        <v>0</v>
      </c>
      <c r="E15" s="311" t="e">
        <f t="shared" si="0"/>
        <v>#DIV/0!</v>
      </c>
      <c r="F15" s="312" t="str">
        <f t="shared" si="1"/>
        <v>否</v>
      </c>
      <c r="G15" s="295" t="str">
        <f t="shared" si="2"/>
        <v>项</v>
      </c>
    </row>
    <row r="16" s="295" customFormat="1" ht="38" hidden="1" customHeight="1" spans="1:7">
      <c r="A16" s="316">
        <v>2070999</v>
      </c>
      <c r="B16" s="317" t="s">
        <v>1220</v>
      </c>
      <c r="C16" s="318"/>
      <c r="D16" s="318">
        <f>VLOOKUP(A16,'[3]19'!$A$3:$D$311,4,0)</f>
        <v>0</v>
      </c>
      <c r="E16" s="311" t="e">
        <f t="shared" si="0"/>
        <v>#DIV/0!</v>
      </c>
      <c r="F16" s="312" t="str">
        <f t="shared" si="1"/>
        <v>否</v>
      </c>
      <c r="G16" s="295" t="str">
        <f t="shared" si="2"/>
        <v>项</v>
      </c>
    </row>
    <row r="17" s="296" customFormat="1" ht="38" hidden="1" customHeight="1" spans="1:7">
      <c r="A17" s="316">
        <v>20710</v>
      </c>
      <c r="B17" s="317" t="s">
        <v>1221</v>
      </c>
      <c r="C17" s="318">
        <f>SUM(C18:C19)</f>
        <v>0</v>
      </c>
      <c r="D17" s="318">
        <f>SUM(D18:D19)</f>
        <v>0</v>
      </c>
      <c r="E17" s="311" t="e">
        <f t="shared" si="0"/>
        <v>#DIV/0!</v>
      </c>
      <c r="F17" s="312" t="str">
        <f t="shared" si="1"/>
        <v>否</v>
      </c>
      <c r="G17" s="295" t="str">
        <f t="shared" si="2"/>
        <v>款</v>
      </c>
    </row>
    <row r="18" s="296" customFormat="1" ht="38" hidden="1" customHeight="1" spans="1:7">
      <c r="A18" s="316">
        <v>2071001</v>
      </c>
      <c r="B18" s="317" t="s">
        <v>1222</v>
      </c>
      <c r="C18" s="318"/>
      <c r="D18" s="318">
        <f>VLOOKUP(A18,'[3]19'!$A$3:$D$311,4,0)</f>
        <v>0</v>
      </c>
      <c r="E18" s="311" t="e">
        <f t="shared" si="0"/>
        <v>#DIV/0!</v>
      </c>
      <c r="F18" s="312" t="str">
        <f t="shared" si="1"/>
        <v>否</v>
      </c>
      <c r="G18" s="295" t="str">
        <f t="shared" si="2"/>
        <v>项</v>
      </c>
    </row>
    <row r="19" s="296" customFormat="1" ht="38" hidden="1" customHeight="1" spans="1:7">
      <c r="A19" s="316">
        <v>2071099</v>
      </c>
      <c r="B19" s="317" t="s">
        <v>1223</v>
      </c>
      <c r="C19" s="318"/>
      <c r="D19" s="318">
        <f>VLOOKUP(A19,'[3]19'!$A$3:$D$311,4,0)</f>
        <v>0</v>
      </c>
      <c r="E19" s="311" t="e">
        <f t="shared" si="0"/>
        <v>#DIV/0!</v>
      </c>
      <c r="F19" s="312" t="str">
        <f t="shared" si="1"/>
        <v>否</v>
      </c>
      <c r="G19" s="295" t="str">
        <f t="shared" si="2"/>
        <v>项</v>
      </c>
    </row>
    <row r="20" s="295" customFormat="1" ht="38" customHeight="1" spans="1:7">
      <c r="A20" s="319">
        <v>208</v>
      </c>
      <c r="B20" s="309" t="s">
        <v>1224</v>
      </c>
      <c r="C20" s="310"/>
      <c r="D20" s="310"/>
      <c r="E20" s="311"/>
      <c r="F20" s="312" t="str">
        <f t="shared" si="1"/>
        <v>是</v>
      </c>
      <c r="G20" s="295" t="str">
        <f t="shared" si="2"/>
        <v>类</v>
      </c>
    </row>
    <row r="21" s="295" customFormat="1" ht="38" hidden="1" customHeight="1" spans="1:7">
      <c r="A21" s="316">
        <v>20822</v>
      </c>
      <c r="B21" s="314" t="s">
        <v>1225</v>
      </c>
      <c r="C21" s="315"/>
      <c r="D21" s="315"/>
      <c r="E21" s="311" t="e">
        <f t="shared" ref="E21:E31" si="3">(D21-C21)/C21</f>
        <v>#DIV/0!</v>
      </c>
      <c r="F21" s="312" t="str">
        <f t="shared" si="1"/>
        <v>否</v>
      </c>
      <c r="G21" s="295" t="str">
        <f t="shared" si="2"/>
        <v>款</v>
      </c>
    </row>
    <row r="22" s="295" customFormat="1" ht="38" hidden="1" customHeight="1" spans="1:7">
      <c r="A22" s="316">
        <v>2082201</v>
      </c>
      <c r="B22" s="317" t="s">
        <v>1226</v>
      </c>
      <c r="C22" s="318"/>
      <c r="D22" s="318"/>
      <c r="E22" s="311" t="e">
        <f t="shared" si="3"/>
        <v>#DIV/0!</v>
      </c>
      <c r="F22" s="312" t="str">
        <f t="shared" si="1"/>
        <v>否</v>
      </c>
      <c r="G22" s="295" t="str">
        <f t="shared" si="2"/>
        <v>项</v>
      </c>
    </row>
    <row r="23" s="295" customFormat="1" ht="38" hidden="1" customHeight="1" spans="1:7">
      <c r="A23" s="316">
        <v>2082202</v>
      </c>
      <c r="B23" s="317" t="s">
        <v>1227</v>
      </c>
      <c r="C23" s="318"/>
      <c r="D23" s="318"/>
      <c r="E23" s="311" t="e">
        <f t="shared" si="3"/>
        <v>#DIV/0!</v>
      </c>
      <c r="F23" s="312" t="str">
        <f t="shared" si="1"/>
        <v>否</v>
      </c>
      <c r="G23" s="295" t="str">
        <f t="shared" si="2"/>
        <v>项</v>
      </c>
    </row>
    <row r="24" s="295" customFormat="1" ht="38" hidden="1" customHeight="1" spans="1:7">
      <c r="A24" s="316">
        <v>2082299</v>
      </c>
      <c r="B24" s="317" t="s">
        <v>1228</v>
      </c>
      <c r="C24" s="318"/>
      <c r="D24" s="318"/>
      <c r="E24" s="311" t="e">
        <f t="shared" si="3"/>
        <v>#DIV/0!</v>
      </c>
      <c r="F24" s="312" t="str">
        <f t="shared" si="1"/>
        <v>否</v>
      </c>
      <c r="G24" s="295" t="str">
        <f t="shared" si="2"/>
        <v>项</v>
      </c>
    </row>
    <row r="25" s="295" customFormat="1" ht="38" hidden="1" customHeight="1" spans="1:7">
      <c r="A25" s="316">
        <v>20823</v>
      </c>
      <c r="B25" s="314" t="s">
        <v>1229</v>
      </c>
      <c r="C25" s="315"/>
      <c r="D25" s="315"/>
      <c r="E25" s="311" t="e">
        <f t="shared" si="3"/>
        <v>#DIV/0!</v>
      </c>
      <c r="F25" s="312" t="str">
        <f t="shared" si="1"/>
        <v>否</v>
      </c>
      <c r="G25" s="295" t="str">
        <f t="shared" si="2"/>
        <v>款</v>
      </c>
    </row>
    <row r="26" s="296" customFormat="1" ht="38" hidden="1" customHeight="1" spans="1:7">
      <c r="A26" s="316">
        <v>2082301</v>
      </c>
      <c r="B26" s="317" t="s">
        <v>1226</v>
      </c>
      <c r="C26" s="318"/>
      <c r="D26" s="318"/>
      <c r="E26" s="311" t="e">
        <f t="shared" si="3"/>
        <v>#DIV/0!</v>
      </c>
      <c r="F26" s="312" t="str">
        <f t="shared" si="1"/>
        <v>否</v>
      </c>
      <c r="G26" s="295" t="str">
        <f t="shared" si="2"/>
        <v>项</v>
      </c>
    </row>
    <row r="27" s="295" customFormat="1" ht="38" hidden="1" customHeight="1" spans="1:7">
      <c r="A27" s="316">
        <v>2082302</v>
      </c>
      <c r="B27" s="317" t="s">
        <v>1227</v>
      </c>
      <c r="C27" s="318"/>
      <c r="D27" s="318"/>
      <c r="E27" s="311" t="e">
        <f t="shared" si="3"/>
        <v>#DIV/0!</v>
      </c>
      <c r="F27" s="312" t="str">
        <f t="shared" si="1"/>
        <v>否</v>
      </c>
      <c r="G27" s="295" t="str">
        <f t="shared" si="2"/>
        <v>项</v>
      </c>
    </row>
    <row r="28" s="295" customFormat="1" ht="38" hidden="1" customHeight="1" spans="1:7">
      <c r="A28" s="316">
        <v>2082399</v>
      </c>
      <c r="B28" s="317" t="s">
        <v>1230</v>
      </c>
      <c r="C28" s="318"/>
      <c r="D28" s="318"/>
      <c r="E28" s="311" t="e">
        <f t="shared" si="3"/>
        <v>#DIV/0!</v>
      </c>
      <c r="F28" s="312" t="str">
        <f t="shared" si="1"/>
        <v>否</v>
      </c>
      <c r="G28" s="295" t="str">
        <f t="shared" si="2"/>
        <v>项</v>
      </c>
    </row>
    <row r="29" s="297" customFormat="1" ht="38" hidden="1" customHeight="1" spans="1:7">
      <c r="A29" s="316">
        <v>20829</v>
      </c>
      <c r="B29" s="314" t="s">
        <v>1231</v>
      </c>
      <c r="C29" s="315"/>
      <c r="D29" s="315"/>
      <c r="E29" s="311" t="e">
        <f t="shared" si="3"/>
        <v>#DIV/0!</v>
      </c>
      <c r="F29" s="312" t="str">
        <f t="shared" si="1"/>
        <v>否</v>
      </c>
      <c r="G29" s="295" t="str">
        <f t="shared" si="2"/>
        <v>款</v>
      </c>
    </row>
    <row r="30" s="296" customFormat="1" ht="38" hidden="1" customHeight="1" spans="1:7">
      <c r="A30" s="316">
        <v>2082901</v>
      </c>
      <c r="B30" s="317" t="s">
        <v>1227</v>
      </c>
      <c r="C30" s="318"/>
      <c r="D30" s="318"/>
      <c r="E30" s="311" t="e">
        <f t="shared" si="3"/>
        <v>#DIV/0!</v>
      </c>
      <c r="F30" s="312" t="str">
        <f t="shared" si="1"/>
        <v>否</v>
      </c>
      <c r="G30" s="295" t="str">
        <f t="shared" si="2"/>
        <v>项</v>
      </c>
    </row>
    <row r="31" s="296" customFormat="1" ht="38" hidden="1" customHeight="1" spans="1:7">
      <c r="A31" s="316">
        <v>2082999</v>
      </c>
      <c r="B31" s="317" t="s">
        <v>1232</v>
      </c>
      <c r="C31" s="318"/>
      <c r="D31" s="318"/>
      <c r="E31" s="311" t="e">
        <f t="shared" si="3"/>
        <v>#DIV/0!</v>
      </c>
      <c r="F31" s="312" t="str">
        <f t="shared" si="1"/>
        <v>否</v>
      </c>
      <c r="G31" s="295" t="str">
        <f t="shared" si="2"/>
        <v>项</v>
      </c>
    </row>
    <row r="32" s="295" customFormat="1" ht="38" customHeight="1" spans="1:7">
      <c r="A32" s="319">
        <v>211</v>
      </c>
      <c r="B32" s="309" t="s">
        <v>1233</v>
      </c>
      <c r="C32" s="310"/>
      <c r="D32" s="310"/>
      <c r="E32" s="311"/>
      <c r="F32" s="312" t="str">
        <f t="shared" si="1"/>
        <v>是</v>
      </c>
      <c r="G32" s="295" t="str">
        <f t="shared" si="2"/>
        <v>类</v>
      </c>
    </row>
    <row r="33" s="295" customFormat="1" ht="38" hidden="1" customHeight="1" spans="1:7">
      <c r="A33" s="316">
        <v>21160</v>
      </c>
      <c r="B33" s="314" t="s">
        <v>1234</v>
      </c>
      <c r="C33" s="315"/>
      <c r="D33" s="315"/>
      <c r="E33" s="311" t="e">
        <f t="shared" ref="E33:E46" si="4">(D33-C33)/C33</f>
        <v>#DIV/0!</v>
      </c>
      <c r="F33" s="312" t="str">
        <f t="shared" si="1"/>
        <v>否</v>
      </c>
      <c r="G33" s="295" t="str">
        <f t="shared" si="2"/>
        <v>款</v>
      </c>
    </row>
    <row r="34" s="296" customFormat="1" ht="38" hidden="1" customHeight="1" spans="1:7">
      <c r="A34" s="313">
        <v>2116001</v>
      </c>
      <c r="B34" s="317" t="s">
        <v>1235</v>
      </c>
      <c r="C34" s="318"/>
      <c r="D34" s="318">
        <f>VLOOKUP(A34,'[3]19'!$A$3:$D$311,4,0)</f>
        <v>0</v>
      </c>
      <c r="E34" s="311" t="e">
        <f t="shared" si="4"/>
        <v>#DIV/0!</v>
      </c>
      <c r="F34" s="312" t="str">
        <f t="shared" si="1"/>
        <v>否</v>
      </c>
      <c r="G34" s="295" t="str">
        <f t="shared" si="2"/>
        <v>项</v>
      </c>
    </row>
    <row r="35" s="296" customFormat="1" ht="38" hidden="1" customHeight="1" spans="1:7">
      <c r="A35" s="313">
        <v>2116002</v>
      </c>
      <c r="B35" s="317" t="s">
        <v>1236</v>
      </c>
      <c r="C35" s="318"/>
      <c r="D35" s="318">
        <f>VLOOKUP(A35,'[3]19'!$A$3:$D$311,4,0)</f>
        <v>0</v>
      </c>
      <c r="E35" s="311" t="e">
        <f t="shared" si="4"/>
        <v>#DIV/0!</v>
      </c>
      <c r="F35" s="312" t="str">
        <f t="shared" si="1"/>
        <v>否</v>
      </c>
      <c r="G35" s="295" t="str">
        <f t="shared" si="2"/>
        <v>项</v>
      </c>
    </row>
    <row r="36" s="296" customFormat="1" ht="38" hidden="1" customHeight="1" spans="1:7">
      <c r="A36" s="313">
        <v>2116003</v>
      </c>
      <c r="B36" s="317" t="s">
        <v>1237</v>
      </c>
      <c r="C36" s="318"/>
      <c r="D36" s="318">
        <f>VLOOKUP(A36,'[3]19'!$A$3:$D$311,4,0)</f>
        <v>0</v>
      </c>
      <c r="E36" s="311" t="e">
        <f t="shared" si="4"/>
        <v>#DIV/0!</v>
      </c>
      <c r="F36" s="312" t="str">
        <f t="shared" si="1"/>
        <v>否</v>
      </c>
      <c r="G36" s="295" t="str">
        <f t="shared" si="2"/>
        <v>项</v>
      </c>
    </row>
    <row r="37" s="297" customFormat="1" ht="38" hidden="1" customHeight="1" spans="1:7">
      <c r="A37" s="313">
        <v>2116099</v>
      </c>
      <c r="B37" s="317" t="s">
        <v>1238</v>
      </c>
      <c r="C37" s="318"/>
      <c r="D37" s="318">
        <f>VLOOKUP(A37,'[3]19'!$A$3:$D$311,4,0)</f>
        <v>0</v>
      </c>
      <c r="E37" s="311" t="e">
        <f t="shared" si="4"/>
        <v>#DIV/0!</v>
      </c>
      <c r="F37" s="312" t="str">
        <f t="shared" si="1"/>
        <v>否</v>
      </c>
      <c r="G37" s="295" t="str">
        <f t="shared" si="2"/>
        <v>项</v>
      </c>
    </row>
    <row r="38" s="296" customFormat="1" ht="38" hidden="1" customHeight="1" spans="1:7">
      <c r="A38" s="313">
        <v>21161</v>
      </c>
      <c r="B38" s="317" t="s">
        <v>1239</v>
      </c>
      <c r="C38" s="318">
        <f>SUM(C39:C42)</f>
        <v>0</v>
      </c>
      <c r="D38" s="318">
        <f>SUM(D39:D42)</f>
        <v>0</v>
      </c>
      <c r="E38" s="311" t="e">
        <f t="shared" si="4"/>
        <v>#DIV/0!</v>
      </c>
      <c r="F38" s="312" t="str">
        <f t="shared" si="1"/>
        <v>否</v>
      </c>
      <c r="G38" s="295" t="str">
        <f t="shared" si="2"/>
        <v>款</v>
      </c>
    </row>
    <row r="39" s="295" customFormat="1" ht="38" hidden="1" customHeight="1" spans="1:7">
      <c r="A39" s="313">
        <v>2116101</v>
      </c>
      <c r="B39" s="317" t="s">
        <v>1240</v>
      </c>
      <c r="C39" s="318"/>
      <c r="D39" s="318">
        <f>VLOOKUP(A39,'[3]19'!$A$3:$D$311,4,0)</f>
        <v>0</v>
      </c>
      <c r="E39" s="311" t="e">
        <f t="shared" si="4"/>
        <v>#DIV/0!</v>
      </c>
      <c r="F39" s="312" t="str">
        <f t="shared" si="1"/>
        <v>否</v>
      </c>
      <c r="G39" s="295" t="str">
        <f t="shared" si="2"/>
        <v>项</v>
      </c>
    </row>
    <row r="40" s="295" customFormat="1" ht="38" hidden="1" customHeight="1" spans="1:7">
      <c r="A40" s="313">
        <v>2116102</v>
      </c>
      <c r="B40" s="317" t="s">
        <v>1241</v>
      </c>
      <c r="C40" s="318"/>
      <c r="D40" s="318">
        <f>VLOOKUP(A40,'[3]19'!$A$3:$D$311,4,0)</f>
        <v>0</v>
      </c>
      <c r="E40" s="311" t="e">
        <f t="shared" si="4"/>
        <v>#DIV/0!</v>
      </c>
      <c r="F40" s="312" t="str">
        <f t="shared" si="1"/>
        <v>否</v>
      </c>
      <c r="G40" s="295" t="str">
        <f t="shared" si="2"/>
        <v>项</v>
      </c>
    </row>
    <row r="41" s="295" customFormat="1" ht="38" hidden="1" customHeight="1" spans="1:7">
      <c r="A41" s="313">
        <v>2116103</v>
      </c>
      <c r="B41" s="317" t="s">
        <v>1242</v>
      </c>
      <c r="C41" s="318"/>
      <c r="D41" s="318">
        <f>VLOOKUP(A41,'[3]19'!$A$3:$D$311,4,0)</f>
        <v>0</v>
      </c>
      <c r="E41" s="311" t="e">
        <f t="shared" si="4"/>
        <v>#DIV/0!</v>
      </c>
      <c r="F41" s="312" t="str">
        <f t="shared" si="1"/>
        <v>否</v>
      </c>
      <c r="G41" s="295" t="str">
        <f t="shared" si="2"/>
        <v>项</v>
      </c>
    </row>
    <row r="42" s="295" customFormat="1" ht="38" hidden="1" customHeight="1" spans="1:7">
      <c r="A42" s="313">
        <v>2116104</v>
      </c>
      <c r="B42" s="317" t="s">
        <v>1243</v>
      </c>
      <c r="C42" s="318"/>
      <c r="D42" s="318">
        <f>VLOOKUP(A42,'[3]19'!$A$3:$D$311,4,0)</f>
        <v>0</v>
      </c>
      <c r="E42" s="311" t="e">
        <f t="shared" si="4"/>
        <v>#DIV/0!</v>
      </c>
      <c r="F42" s="312" t="str">
        <f t="shared" si="1"/>
        <v>否</v>
      </c>
      <c r="G42" s="295" t="str">
        <f t="shared" si="2"/>
        <v>项</v>
      </c>
    </row>
    <row r="43" s="295" customFormat="1" ht="38" customHeight="1" spans="1:7">
      <c r="A43" s="319">
        <v>212</v>
      </c>
      <c r="B43" s="309" t="s">
        <v>1244</v>
      </c>
      <c r="C43" s="310">
        <f>SUM(C44,C58,C62,C63,C69,C73,C77,C81,C87,C90)</f>
        <v>9182</v>
      </c>
      <c r="D43" s="310">
        <f>SUM(D44,D58,D62,D63,D69,D73,D77,D81,D87,D90)</f>
        <v>14056</v>
      </c>
      <c r="E43" s="311">
        <f t="shared" si="4"/>
        <v>0.531</v>
      </c>
      <c r="F43" s="312" t="str">
        <f t="shared" si="1"/>
        <v>是</v>
      </c>
      <c r="G43" s="295" t="str">
        <f t="shared" si="2"/>
        <v>类</v>
      </c>
    </row>
    <row r="44" s="295" customFormat="1" ht="38" customHeight="1" spans="1:7">
      <c r="A44" s="316">
        <v>21208</v>
      </c>
      <c r="B44" s="314" t="s">
        <v>1245</v>
      </c>
      <c r="C44" s="315">
        <f>SUM(C45:C57)</f>
        <v>8500</v>
      </c>
      <c r="D44" s="315">
        <f>SUM(D45:D57)</f>
        <v>13466</v>
      </c>
      <c r="E44" s="311">
        <f t="shared" si="4"/>
        <v>0.584</v>
      </c>
      <c r="F44" s="312" t="str">
        <f t="shared" si="1"/>
        <v>是</v>
      </c>
      <c r="G44" s="295" t="str">
        <f t="shared" si="2"/>
        <v>款</v>
      </c>
    </row>
    <row r="45" s="295" customFormat="1" ht="38" customHeight="1" spans="1:7">
      <c r="A45" s="316">
        <v>2120801</v>
      </c>
      <c r="B45" s="317" t="s">
        <v>1246</v>
      </c>
      <c r="C45" s="318">
        <v>4798</v>
      </c>
      <c r="D45" s="318">
        <f>VLOOKUP(A45,'[3]19'!$A$3:$D$311,4,0)</f>
        <v>1658</v>
      </c>
      <c r="E45" s="311">
        <f t="shared" si="4"/>
        <v>-0.654</v>
      </c>
      <c r="F45" s="312" t="str">
        <f t="shared" si="1"/>
        <v>是</v>
      </c>
      <c r="G45" s="295" t="str">
        <f t="shared" si="2"/>
        <v>项</v>
      </c>
    </row>
    <row r="46" s="295" customFormat="1" ht="38" customHeight="1" spans="1:7">
      <c r="A46" s="316">
        <v>2120802</v>
      </c>
      <c r="B46" s="317" t="s">
        <v>1247</v>
      </c>
      <c r="C46" s="318">
        <v>381</v>
      </c>
      <c r="D46" s="318">
        <f>VLOOKUP(A46,'[3]19'!$A$3:$D$311,4,0)</f>
        <v>0</v>
      </c>
      <c r="E46" s="311">
        <f t="shared" si="4"/>
        <v>-1</v>
      </c>
      <c r="F46" s="312" t="str">
        <f t="shared" si="1"/>
        <v>是</v>
      </c>
      <c r="G46" s="295" t="str">
        <f t="shared" si="2"/>
        <v>项</v>
      </c>
    </row>
    <row r="47" s="295" customFormat="1" ht="38" customHeight="1" spans="1:7">
      <c r="A47" s="316">
        <v>2120803</v>
      </c>
      <c r="B47" s="317" t="s">
        <v>1248</v>
      </c>
      <c r="C47" s="318"/>
      <c r="D47" s="318">
        <f>VLOOKUP(A47,'[3]19'!$A$3:$D$311,4,0)</f>
        <v>1657</v>
      </c>
      <c r="E47" s="320">
        <f>IF(C47&lt;0,"",IFERROR(D47/C47-1,0))</f>
        <v>0</v>
      </c>
      <c r="F47" s="312" t="str">
        <f t="shared" si="1"/>
        <v>是</v>
      </c>
      <c r="G47" s="295" t="str">
        <f t="shared" si="2"/>
        <v>项</v>
      </c>
    </row>
    <row r="48" s="295" customFormat="1" ht="38" customHeight="1" spans="1:7">
      <c r="A48" s="316">
        <v>2120804</v>
      </c>
      <c r="B48" s="317" t="s">
        <v>1249</v>
      </c>
      <c r="C48" s="318">
        <v>2726</v>
      </c>
      <c r="D48" s="318">
        <f>VLOOKUP(A48,'[3]19'!$A$3:$D$311,4,0)</f>
        <v>9000</v>
      </c>
      <c r="E48" s="311">
        <f t="shared" ref="E48:E63" si="5">(D48-C48)/C48</f>
        <v>2.302</v>
      </c>
      <c r="F48" s="312" t="str">
        <f t="shared" si="1"/>
        <v>是</v>
      </c>
      <c r="G48" s="295" t="str">
        <f t="shared" si="2"/>
        <v>项</v>
      </c>
    </row>
    <row r="49" s="295" customFormat="1" ht="38" hidden="1" customHeight="1" spans="1:7">
      <c r="A49" s="316">
        <v>2120805</v>
      </c>
      <c r="B49" s="317" t="s">
        <v>1250</v>
      </c>
      <c r="C49" s="318"/>
      <c r="D49" s="318">
        <f>VLOOKUP(A49,'[3]19'!$A$3:$D$311,4,0)</f>
        <v>0</v>
      </c>
      <c r="E49" s="311" t="e">
        <f t="shared" si="5"/>
        <v>#DIV/0!</v>
      </c>
      <c r="F49" s="312" t="str">
        <f t="shared" si="1"/>
        <v>否</v>
      </c>
      <c r="G49" s="295" t="str">
        <f t="shared" si="2"/>
        <v>项</v>
      </c>
    </row>
    <row r="50" s="295" customFormat="1" ht="38" customHeight="1" spans="1:7">
      <c r="A50" s="316">
        <v>2120806</v>
      </c>
      <c r="B50" s="317" t="s">
        <v>1251</v>
      </c>
      <c r="C50" s="318">
        <v>106</v>
      </c>
      <c r="D50" s="318">
        <f>VLOOKUP(A50,'[3]19'!$A$3:$D$311,4,0)</f>
        <v>347</v>
      </c>
      <c r="E50" s="311">
        <f t="shared" si="5"/>
        <v>2.274</v>
      </c>
      <c r="F50" s="312" t="str">
        <f t="shared" si="1"/>
        <v>是</v>
      </c>
      <c r="G50" s="295" t="str">
        <f t="shared" si="2"/>
        <v>项</v>
      </c>
    </row>
    <row r="51" s="295" customFormat="1" ht="38" hidden="1" customHeight="1" spans="1:7">
      <c r="A51" s="316">
        <v>2120807</v>
      </c>
      <c r="B51" s="317" t="s">
        <v>1252</v>
      </c>
      <c r="C51" s="318"/>
      <c r="D51" s="318">
        <f>VLOOKUP(A51,'[3]19'!$A$3:$D$311,4,0)</f>
        <v>0</v>
      </c>
      <c r="E51" s="311" t="e">
        <f t="shared" si="5"/>
        <v>#DIV/0!</v>
      </c>
      <c r="F51" s="312" t="str">
        <f t="shared" si="1"/>
        <v>否</v>
      </c>
      <c r="G51" s="295" t="str">
        <f t="shared" si="2"/>
        <v>项</v>
      </c>
    </row>
    <row r="52" s="295" customFormat="1" ht="38" hidden="1" customHeight="1" spans="1:7">
      <c r="A52" s="316">
        <v>2120809</v>
      </c>
      <c r="B52" s="317" t="s">
        <v>1253</v>
      </c>
      <c r="C52" s="318"/>
      <c r="D52" s="318">
        <f>VLOOKUP(A52,'[3]19'!$A$3:$D$311,4,0)</f>
        <v>0</v>
      </c>
      <c r="E52" s="311" t="e">
        <f t="shared" si="5"/>
        <v>#DIV/0!</v>
      </c>
      <c r="F52" s="312" t="str">
        <f t="shared" si="1"/>
        <v>否</v>
      </c>
      <c r="G52" s="295" t="str">
        <f t="shared" si="2"/>
        <v>项</v>
      </c>
    </row>
    <row r="53" s="295" customFormat="1" ht="38" hidden="1" customHeight="1" spans="1:7">
      <c r="A53" s="316">
        <v>2120810</v>
      </c>
      <c r="B53" s="317" t="s">
        <v>1254</v>
      </c>
      <c r="C53" s="318"/>
      <c r="D53" s="318">
        <f>VLOOKUP(A53,'[3]19'!$A$3:$D$311,4,0)</f>
        <v>0</v>
      </c>
      <c r="E53" s="311" t="e">
        <f t="shared" si="5"/>
        <v>#DIV/0!</v>
      </c>
      <c r="F53" s="312" t="str">
        <f t="shared" si="1"/>
        <v>否</v>
      </c>
      <c r="G53" s="295" t="str">
        <f t="shared" si="2"/>
        <v>项</v>
      </c>
    </row>
    <row r="54" s="295" customFormat="1" ht="38" hidden="1" customHeight="1" spans="1:7">
      <c r="A54" s="316">
        <v>2120811</v>
      </c>
      <c r="B54" s="317" t="s">
        <v>1255</v>
      </c>
      <c r="C54" s="318"/>
      <c r="D54" s="318">
        <f>VLOOKUP(A54,'[3]19'!$A$3:$D$311,4,0)</f>
        <v>0</v>
      </c>
      <c r="E54" s="311" t="e">
        <f t="shared" si="5"/>
        <v>#DIV/0!</v>
      </c>
      <c r="F54" s="312" t="str">
        <f t="shared" si="1"/>
        <v>否</v>
      </c>
      <c r="G54" s="295" t="str">
        <f t="shared" si="2"/>
        <v>项</v>
      </c>
    </row>
    <row r="55" s="295" customFormat="1" ht="38" hidden="1" customHeight="1" spans="1:7">
      <c r="A55" s="316">
        <v>2120813</v>
      </c>
      <c r="B55" s="317" t="s">
        <v>1256</v>
      </c>
      <c r="C55" s="318"/>
      <c r="D55" s="318">
        <f>VLOOKUP(A55,'[3]19'!$A$3:$D$311,4,0)</f>
        <v>0</v>
      </c>
      <c r="E55" s="311" t="e">
        <f t="shared" si="5"/>
        <v>#DIV/0!</v>
      </c>
      <c r="F55" s="312" t="str">
        <f t="shared" si="1"/>
        <v>否</v>
      </c>
      <c r="G55" s="295" t="str">
        <f t="shared" si="2"/>
        <v>项</v>
      </c>
    </row>
    <row r="56" s="295" customFormat="1" ht="38" customHeight="1" spans="1:7">
      <c r="A56" s="321">
        <v>2120814</v>
      </c>
      <c r="B56" s="322" t="s">
        <v>1257</v>
      </c>
      <c r="C56" s="318">
        <v>489</v>
      </c>
      <c r="D56" s="318">
        <f>VLOOKUP(A56,'[3]19'!$A$3:$D$311,4,0)</f>
        <v>804</v>
      </c>
      <c r="E56" s="311">
        <f t="shared" si="5"/>
        <v>0.644</v>
      </c>
      <c r="F56" s="312" t="str">
        <f t="shared" si="1"/>
        <v>是</v>
      </c>
      <c r="G56" s="295" t="str">
        <f t="shared" si="2"/>
        <v>项</v>
      </c>
    </row>
    <row r="57" s="295" customFormat="1" ht="38" hidden="1" customHeight="1" spans="1:7">
      <c r="A57" s="316">
        <v>2120899</v>
      </c>
      <c r="B57" s="317" t="s">
        <v>1258</v>
      </c>
      <c r="C57" s="318"/>
      <c r="D57" s="318">
        <f>VLOOKUP(A57,'[3]19'!$A$3:$D$311,4,0)</f>
        <v>0</v>
      </c>
      <c r="E57" s="311" t="e">
        <f t="shared" si="5"/>
        <v>#DIV/0!</v>
      </c>
      <c r="F57" s="312" t="str">
        <f t="shared" si="1"/>
        <v>否</v>
      </c>
      <c r="G57" s="295" t="str">
        <f t="shared" si="2"/>
        <v>项</v>
      </c>
    </row>
    <row r="58" s="295" customFormat="1" ht="38" hidden="1" customHeight="1" spans="1:7">
      <c r="A58" s="316">
        <v>21210</v>
      </c>
      <c r="B58" s="314" t="s">
        <v>1259</v>
      </c>
      <c r="C58" s="315">
        <f>SUM(C59:C61)</f>
        <v>0</v>
      </c>
      <c r="D58" s="315">
        <f>SUM(D59:D61)</f>
        <v>0</v>
      </c>
      <c r="E58" s="311" t="e">
        <f t="shared" si="5"/>
        <v>#DIV/0!</v>
      </c>
      <c r="F58" s="312" t="str">
        <f t="shared" si="1"/>
        <v>否</v>
      </c>
      <c r="G58" s="295" t="str">
        <f t="shared" si="2"/>
        <v>款</v>
      </c>
    </row>
    <row r="59" s="295" customFormat="1" ht="38" hidden="1" customHeight="1" spans="1:7">
      <c r="A59" s="316">
        <v>2121001</v>
      </c>
      <c r="B59" s="317" t="s">
        <v>1246</v>
      </c>
      <c r="C59" s="318"/>
      <c r="D59" s="318">
        <f>VLOOKUP(A59,'[3]19'!$A$3:$D$311,4,0)</f>
        <v>0</v>
      </c>
      <c r="E59" s="311" t="e">
        <f t="shared" si="5"/>
        <v>#DIV/0!</v>
      </c>
      <c r="F59" s="312" t="str">
        <f t="shared" si="1"/>
        <v>否</v>
      </c>
      <c r="G59" s="295" t="str">
        <f t="shared" si="2"/>
        <v>项</v>
      </c>
    </row>
    <row r="60" s="295" customFormat="1" ht="38" hidden="1" customHeight="1" spans="1:7">
      <c r="A60" s="316">
        <v>2121002</v>
      </c>
      <c r="B60" s="317" t="s">
        <v>1247</v>
      </c>
      <c r="C60" s="318"/>
      <c r="D60" s="318">
        <f>VLOOKUP(A60,'[3]19'!$A$3:$D$311,4,0)</f>
        <v>0</v>
      </c>
      <c r="E60" s="311" t="e">
        <f t="shared" si="5"/>
        <v>#DIV/0!</v>
      </c>
      <c r="F60" s="312" t="str">
        <f t="shared" si="1"/>
        <v>否</v>
      </c>
      <c r="G60" s="295" t="str">
        <f t="shared" si="2"/>
        <v>项</v>
      </c>
    </row>
    <row r="61" s="295" customFormat="1" ht="38" hidden="1" customHeight="1" spans="1:7">
      <c r="A61" s="316">
        <v>2121099</v>
      </c>
      <c r="B61" s="317" t="s">
        <v>1260</v>
      </c>
      <c r="C61" s="318"/>
      <c r="D61" s="318">
        <f>VLOOKUP(A61,'[3]19'!$A$3:$D$311,4,0)</f>
        <v>0</v>
      </c>
      <c r="E61" s="311" t="e">
        <f t="shared" si="5"/>
        <v>#DIV/0!</v>
      </c>
      <c r="F61" s="312" t="str">
        <f t="shared" si="1"/>
        <v>否</v>
      </c>
      <c r="G61" s="295" t="str">
        <f t="shared" si="2"/>
        <v>项</v>
      </c>
    </row>
    <row r="62" s="295" customFormat="1" ht="38" hidden="1" customHeight="1" spans="1:7">
      <c r="A62" s="316">
        <v>21211</v>
      </c>
      <c r="B62" s="314" t="s">
        <v>1261</v>
      </c>
      <c r="C62" s="315"/>
      <c r="D62" s="315"/>
      <c r="E62" s="311" t="e">
        <f t="shared" si="5"/>
        <v>#DIV/0!</v>
      </c>
      <c r="F62" s="312" t="str">
        <f t="shared" si="1"/>
        <v>否</v>
      </c>
      <c r="G62" s="295" t="str">
        <f t="shared" si="2"/>
        <v>款</v>
      </c>
    </row>
    <row r="63" s="295" customFormat="1" ht="38" customHeight="1" spans="1:7">
      <c r="A63" s="316">
        <v>21213</v>
      </c>
      <c r="B63" s="314" t="s">
        <v>1262</v>
      </c>
      <c r="C63" s="315">
        <f>SUM(C64:C68)</f>
        <v>52</v>
      </c>
      <c r="D63" s="315">
        <f>SUM(D64:D68)</f>
        <v>90</v>
      </c>
      <c r="E63" s="311">
        <f t="shared" si="5"/>
        <v>0.731</v>
      </c>
      <c r="F63" s="312" t="str">
        <f t="shared" si="1"/>
        <v>是</v>
      </c>
      <c r="G63" s="295" t="str">
        <f t="shared" si="2"/>
        <v>款</v>
      </c>
    </row>
    <row r="64" s="295" customFormat="1" ht="38" customHeight="1" spans="1:7">
      <c r="A64" s="316">
        <v>2121301</v>
      </c>
      <c r="B64" s="317" t="s">
        <v>1263</v>
      </c>
      <c r="C64" s="318"/>
      <c r="D64" s="318">
        <f>VLOOKUP(A64,'[3]19'!$A$3:$D$311,4,0)</f>
        <v>89</v>
      </c>
      <c r="E64" s="320">
        <f>IF(C64&lt;0,"",IFERROR(D64/C64-1,0))</f>
        <v>0</v>
      </c>
      <c r="F64" s="312" t="str">
        <f t="shared" si="1"/>
        <v>是</v>
      </c>
      <c r="G64" s="295" t="str">
        <f t="shared" si="2"/>
        <v>项</v>
      </c>
    </row>
    <row r="65" s="295" customFormat="1" ht="38" hidden="1" customHeight="1" spans="1:7">
      <c r="A65" s="316">
        <v>2121302</v>
      </c>
      <c r="B65" s="317" t="s">
        <v>1264</v>
      </c>
      <c r="C65" s="318"/>
      <c r="D65" s="318">
        <f>VLOOKUP(A65,'[3]19'!$A$3:$D$311,4,0)</f>
        <v>0</v>
      </c>
      <c r="E65" s="311" t="e">
        <f t="shared" ref="E65:E70" si="6">(D65-C65)/C65</f>
        <v>#DIV/0!</v>
      </c>
      <c r="F65" s="312" t="str">
        <f t="shared" si="1"/>
        <v>否</v>
      </c>
      <c r="G65" s="295" t="str">
        <f t="shared" si="2"/>
        <v>项</v>
      </c>
    </row>
    <row r="66" s="295" customFormat="1" ht="38" hidden="1" customHeight="1" spans="1:7">
      <c r="A66" s="316">
        <v>2121303</v>
      </c>
      <c r="B66" s="317" t="s">
        <v>1265</v>
      </c>
      <c r="C66" s="318"/>
      <c r="D66" s="318">
        <f>VLOOKUP(A66,'[3]19'!$A$3:$D$311,4,0)</f>
        <v>0</v>
      </c>
      <c r="E66" s="311" t="e">
        <f t="shared" si="6"/>
        <v>#DIV/0!</v>
      </c>
      <c r="F66" s="312" t="str">
        <f t="shared" si="1"/>
        <v>否</v>
      </c>
      <c r="G66" s="295" t="str">
        <f t="shared" si="2"/>
        <v>项</v>
      </c>
    </row>
    <row r="67" s="295" customFormat="1" ht="38" hidden="1" customHeight="1" spans="1:7">
      <c r="A67" s="316">
        <v>2121304</v>
      </c>
      <c r="B67" s="317" t="s">
        <v>1266</v>
      </c>
      <c r="C67" s="318"/>
      <c r="D67" s="318">
        <f>VLOOKUP(A67,'[3]19'!$A$3:$D$311,4,0)</f>
        <v>0</v>
      </c>
      <c r="E67" s="311" t="e">
        <f t="shared" si="6"/>
        <v>#DIV/0!</v>
      </c>
      <c r="F67" s="312" t="str">
        <f t="shared" si="1"/>
        <v>否</v>
      </c>
      <c r="G67" s="295" t="str">
        <f t="shared" si="2"/>
        <v>项</v>
      </c>
    </row>
    <row r="68" s="295" customFormat="1" ht="38" customHeight="1" spans="1:7">
      <c r="A68" s="316">
        <v>2121399</v>
      </c>
      <c r="B68" s="317" t="s">
        <v>1267</v>
      </c>
      <c r="C68" s="318">
        <v>52</v>
      </c>
      <c r="D68" s="318">
        <f>VLOOKUP(A68,'[3]19'!$A$3:$D$311,4,0)</f>
        <v>1</v>
      </c>
      <c r="E68" s="311">
        <f t="shared" si="6"/>
        <v>-0.981</v>
      </c>
      <c r="F68" s="312" t="str">
        <f t="shared" ref="F68:F131" si="7">IF(LEN(A68)=3,"是",IF(B68&lt;&gt;"",IF(SUM(C68:D68)&lt;&gt;0,"是","否"),"是"))</f>
        <v>是</v>
      </c>
      <c r="G68" s="295" t="str">
        <f t="shared" ref="G68:G131" si="8">IF(LEN(A68)=3,"类",IF(LEN(A68)=5,"款","项"))</f>
        <v>项</v>
      </c>
    </row>
    <row r="69" s="295" customFormat="1" ht="38" customHeight="1" spans="1:7">
      <c r="A69" s="316">
        <v>21214</v>
      </c>
      <c r="B69" s="314" t="s">
        <v>1268</v>
      </c>
      <c r="C69" s="315">
        <f>SUM(C70:C72)</f>
        <v>630</v>
      </c>
      <c r="D69" s="315">
        <f>SUM(D70:D72)</f>
        <v>500</v>
      </c>
      <c r="E69" s="311">
        <f t="shared" si="6"/>
        <v>-0.206</v>
      </c>
      <c r="F69" s="312" t="str">
        <f t="shared" si="7"/>
        <v>是</v>
      </c>
      <c r="G69" s="295" t="str">
        <f t="shared" si="8"/>
        <v>款</v>
      </c>
    </row>
    <row r="70" s="295" customFormat="1" ht="38" customHeight="1" spans="1:7">
      <c r="A70" s="316">
        <v>2121401</v>
      </c>
      <c r="B70" s="317" t="s">
        <v>1269</v>
      </c>
      <c r="C70" s="318">
        <v>630</v>
      </c>
      <c r="D70" s="318">
        <f>VLOOKUP(A70,'[3]19'!$A$3:$D$311,4,0)</f>
        <v>470</v>
      </c>
      <c r="E70" s="311">
        <f t="shared" si="6"/>
        <v>-0.254</v>
      </c>
      <c r="F70" s="312" t="str">
        <f t="shared" si="7"/>
        <v>是</v>
      </c>
      <c r="G70" s="295" t="str">
        <f t="shared" si="8"/>
        <v>项</v>
      </c>
    </row>
    <row r="71" s="295" customFormat="1" ht="38" customHeight="1" spans="1:7">
      <c r="A71" s="316">
        <v>2121402</v>
      </c>
      <c r="B71" s="317" t="s">
        <v>1270</v>
      </c>
      <c r="C71" s="318"/>
      <c r="D71" s="318">
        <f>VLOOKUP(A71,'[3]19'!$A$3:$D$311,4,0)</f>
        <v>30</v>
      </c>
      <c r="E71" s="320">
        <f>IF(C71&lt;0,"",IFERROR(D71/C71-1,0))</f>
        <v>0</v>
      </c>
      <c r="F71" s="312" t="str">
        <f t="shared" si="7"/>
        <v>是</v>
      </c>
      <c r="G71" s="295" t="str">
        <f t="shared" si="8"/>
        <v>项</v>
      </c>
    </row>
    <row r="72" s="295" customFormat="1" ht="38" hidden="1" customHeight="1" spans="1:7">
      <c r="A72" s="316">
        <v>2121499</v>
      </c>
      <c r="B72" s="317" t="s">
        <v>1271</v>
      </c>
      <c r="C72" s="318"/>
      <c r="D72" s="318">
        <f>VLOOKUP(A72,'[3]19'!$A$3:$D$311,4,0)</f>
        <v>0</v>
      </c>
      <c r="E72" s="311" t="e">
        <f t="shared" ref="E72:E100" si="9">(D72-C72)/C72</f>
        <v>#DIV/0!</v>
      </c>
      <c r="F72" s="312" t="str">
        <f t="shared" si="7"/>
        <v>否</v>
      </c>
      <c r="G72" s="295" t="str">
        <f t="shared" si="8"/>
        <v>项</v>
      </c>
    </row>
    <row r="73" s="295" customFormat="1" ht="38" hidden="1" customHeight="1" spans="1:7">
      <c r="A73" s="316">
        <v>21215</v>
      </c>
      <c r="B73" s="314" t="s">
        <v>1272</v>
      </c>
      <c r="C73" s="315">
        <f>SUM(C74:C76)</f>
        <v>0</v>
      </c>
      <c r="D73" s="315"/>
      <c r="E73" s="311" t="e">
        <f t="shared" si="9"/>
        <v>#DIV/0!</v>
      </c>
      <c r="F73" s="312" t="str">
        <f t="shared" si="7"/>
        <v>否</v>
      </c>
      <c r="G73" s="295" t="str">
        <f t="shared" si="8"/>
        <v>款</v>
      </c>
    </row>
    <row r="74" s="295" customFormat="1" ht="38" hidden="1" customHeight="1" spans="1:7">
      <c r="A74" s="316">
        <v>2121501</v>
      </c>
      <c r="B74" s="317" t="s">
        <v>1246</v>
      </c>
      <c r="C74" s="318"/>
      <c r="D74" s="318">
        <f>VLOOKUP(A74,'[3]19'!$A$3:$D$311,4,0)</f>
        <v>0</v>
      </c>
      <c r="E74" s="311" t="e">
        <f t="shared" si="9"/>
        <v>#DIV/0!</v>
      </c>
      <c r="F74" s="312" t="str">
        <f t="shared" si="7"/>
        <v>否</v>
      </c>
      <c r="G74" s="295" t="str">
        <f t="shared" si="8"/>
        <v>项</v>
      </c>
    </row>
    <row r="75" s="295" customFormat="1" ht="38" hidden="1" customHeight="1" spans="1:7">
      <c r="A75" s="316">
        <v>2121502</v>
      </c>
      <c r="B75" s="317" t="s">
        <v>1247</v>
      </c>
      <c r="C75" s="318"/>
      <c r="D75" s="318">
        <f>VLOOKUP(A75,'[3]19'!$A$3:$D$311,4,0)</f>
        <v>0</v>
      </c>
      <c r="E75" s="311" t="e">
        <f t="shared" si="9"/>
        <v>#DIV/0!</v>
      </c>
      <c r="F75" s="312" t="str">
        <f t="shared" si="7"/>
        <v>否</v>
      </c>
      <c r="G75" s="295" t="str">
        <f t="shared" si="8"/>
        <v>项</v>
      </c>
    </row>
    <row r="76" s="295" customFormat="1" ht="38" hidden="1" customHeight="1" spans="1:7">
      <c r="A76" s="316">
        <v>2121599</v>
      </c>
      <c r="B76" s="317" t="s">
        <v>1273</v>
      </c>
      <c r="C76" s="318"/>
      <c r="D76" s="318">
        <f>VLOOKUP(A76,'[3]19'!$A$3:$D$311,4,0)</f>
        <v>0</v>
      </c>
      <c r="E76" s="311" t="e">
        <f t="shared" si="9"/>
        <v>#DIV/0!</v>
      </c>
      <c r="F76" s="312" t="str">
        <f t="shared" si="7"/>
        <v>否</v>
      </c>
      <c r="G76" s="295" t="str">
        <f t="shared" si="8"/>
        <v>项</v>
      </c>
    </row>
    <row r="77" s="295" customFormat="1" ht="38" hidden="1" customHeight="1" spans="1:7">
      <c r="A77" s="316">
        <v>21216</v>
      </c>
      <c r="B77" s="314" t="s">
        <v>1274</v>
      </c>
      <c r="C77" s="315">
        <f>SUM(C78:C80)</f>
        <v>0</v>
      </c>
      <c r="D77" s="315">
        <f>SUM(D78:D80)</f>
        <v>0</v>
      </c>
      <c r="E77" s="311" t="e">
        <f t="shared" si="9"/>
        <v>#DIV/0!</v>
      </c>
      <c r="F77" s="312" t="str">
        <f t="shared" si="7"/>
        <v>否</v>
      </c>
      <c r="G77" s="295" t="str">
        <f t="shared" si="8"/>
        <v>款</v>
      </c>
    </row>
    <row r="78" s="295" customFormat="1" ht="38" hidden="1" customHeight="1" spans="1:7">
      <c r="A78" s="316">
        <v>2121601</v>
      </c>
      <c r="B78" s="317" t="s">
        <v>1246</v>
      </c>
      <c r="C78" s="318"/>
      <c r="D78" s="318">
        <f>VLOOKUP(A78,'[3]19'!$A$3:$D$311,4,0)</f>
        <v>0</v>
      </c>
      <c r="E78" s="311" t="e">
        <f t="shared" si="9"/>
        <v>#DIV/0!</v>
      </c>
      <c r="F78" s="312" t="str">
        <f t="shared" si="7"/>
        <v>否</v>
      </c>
      <c r="G78" s="295" t="str">
        <f t="shared" si="8"/>
        <v>项</v>
      </c>
    </row>
    <row r="79" s="295" customFormat="1" ht="38" hidden="1" customHeight="1" spans="1:7">
      <c r="A79" s="316">
        <v>2121602</v>
      </c>
      <c r="B79" s="317" t="s">
        <v>1247</v>
      </c>
      <c r="C79" s="318"/>
      <c r="D79" s="318">
        <f>VLOOKUP(A79,'[3]19'!$A$3:$D$311,4,0)</f>
        <v>0</v>
      </c>
      <c r="E79" s="311" t="e">
        <f t="shared" si="9"/>
        <v>#DIV/0!</v>
      </c>
      <c r="F79" s="312" t="str">
        <f t="shared" si="7"/>
        <v>否</v>
      </c>
      <c r="G79" s="295" t="str">
        <f t="shared" si="8"/>
        <v>项</v>
      </c>
    </row>
    <row r="80" s="296" customFormat="1" ht="38" hidden="1" customHeight="1" spans="1:7">
      <c r="A80" s="316">
        <v>2121699</v>
      </c>
      <c r="B80" s="317" t="s">
        <v>1275</v>
      </c>
      <c r="C80" s="318"/>
      <c r="D80" s="318">
        <f>VLOOKUP(A80,'[3]19'!$A$3:$D$311,4,0)</f>
        <v>0</v>
      </c>
      <c r="E80" s="311" t="e">
        <f t="shared" si="9"/>
        <v>#DIV/0!</v>
      </c>
      <c r="F80" s="312" t="str">
        <f t="shared" si="7"/>
        <v>否</v>
      </c>
      <c r="G80" s="295" t="str">
        <f t="shared" si="8"/>
        <v>项</v>
      </c>
    </row>
    <row r="81" s="296" customFormat="1" ht="38" hidden="1" customHeight="1" spans="1:7">
      <c r="A81" s="316">
        <v>21217</v>
      </c>
      <c r="B81" s="314" t="s">
        <v>1276</v>
      </c>
      <c r="C81" s="315">
        <f>SUM(C82:C86)</f>
        <v>0</v>
      </c>
      <c r="D81" s="315">
        <f>SUM(D82:D86)</f>
        <v>0</v>
      </c>
      <c r="E81" s="311" t="e">
        <f t="shared" si="9"/>
        <v>#DIV/0!</v>
      </c>
      <c r="F81" s="312" t="str">
        <f t="shared" si="7"/>
        <v>否</v>
      </c>
      <c r="G81" s="295" t="str">
        <f t="shared" si="8"/>
        <v>款</v>
      </c>
    </row>
    <row r="82" s="296" customFormat="1" ht="38" hidden="1" customHeight="1" spans="1:7">
      <c r="A82" s="316">
        <v>2121701</v>
      </c>
      <c r="B82" s="317" t="s">
        <v>1263</v>
      </c>
      <c r="C82" s="318"/>
      <c r="D82" s="318">
        <f>VLOOKUP(A82,'[3]19'!$A$3:$D$311,4,0)</f>
        <v>0</v>
      </c>
      <c r="E82" s="311" t="e">
        <f t="shared" si="9"/>
        <v>#DIV/0!</v>
      </c>
      <c r="F82" s="312" t="str">
        <f t="shared" si="7"/>
        <v>否</v>
      </c>
      <c r="G82" s="295" t="str">
        <f t="shared" si="8"/>
        <v>项</v>
      </c>
    </row>
    <row r="83" s="296" customFormat="1" ht="38" hidden="1" customHeight="1" spans="1:7">
      <c r="A83" s="316">
        <v>2121702</v>
      </c>
      <c r="B83" s="317" t="s">
        <v>1264</v>
      </c>
      <c r="C83" s="318"/>
      <c r="D83" s="318">
        <f>VLOOKUP(A83,'[3]19'!$A$3:$D$311,4,0)</f>
        <v>0</v>
      </c>
      <c r="E83" s="311" t="e">
        <f t="shared" si="9"/>
        <v>#DIV/0!</v>
      </c>
      <c r="F83" s="312" t="str">
        <f t="shared" si="7"/>
        <v>否</v>
      </c>
      <c r="G83" s="295" t="str">
        <f t="shared" si="8"/>
        <v>项</v>
      </c>
    </row>
    <row r="84" s="296" customFormat="1" ht="38" hidden="1" customHeight="1" spans="1:7">
      <c r="A84" s="316">
        <v>2121703</v>
      </c>
      <c r="B84" s="317" t="s">
        <v>1265</v>
      </c>
      <c r="C84" s="318"/>
      <c r="D84" s="318">
        <f>VLOOKUP(A84,'[3]19'!$A$3:$D$311,4,0)</f>
        <v>0</v>
      </c>
      <c r="E84" s="311" t="e">
        <f t="shared" si="9"/>
        <v>#DIV/0!</v>
      </c>
      <c r="F84" s="312" t="str">
        <f t="shared" si="7"/>
        <v>否</v>
      </c>
      <c r="G84" s="295" t="str">
        <f t="shared" si="8"/>
        <v>项</v>
      </c>
    </row>
    <row r="85" s="296" customFormat="1" ht="38" hidden="1" customHeight="1" spans="1:7">
      <c r="A85" s="316">
        <v>2121704</v>
      </c>
      <c r="B85" s="317" t="s">
        <v>1266</v>
      </c>
      <c r="C85" s="318"/>
      <c r="D85" s="318">
        <f>VLOOKUP(A85,'[3]19'!$A$3:$D$311,4,0)</f>
        <v>0</v>
      </c>
      <c r="E85" s="311" t="e">
        <f t="shared" si="9"/>
        <v>#DIV/0!</v>
      </c>
      <c r="F85" s="312" t="str">
        <f t="shared" si="7"/>
        <v>否</v>
      </c>
      <c r="G85" s="295" t="str">
        <f t="shared" si="8"/>
        <v>项</v>
      </c>
    </row>
    <row r="86" s="296" customFormat="1" ht="38" hidden="1" customHeight="1" spans="1:7">
      <c r="A86" s="316">
        <v>2121799</v>
      </c>
      <c r="B86" s="317" t="s">
        <v>1277</v>
      </c>
      <c r="C86" s="318"/>
      <c r="D86" s="318">
        <f>VLOOKUP(A86,'[3]19'!$A$3:$D$311,4,0)</f>
        <v>0</v>
      </c>
      <c r="E86" s="311" t="e">
        <f t="shared" si="9"/>
        <v>#DIV/0!</v>
      </c>
      <c r="F86" s="312" t="str">
        <f t="shared" si="7"/>
        <v>否</v>
      </c>
      <c r="G86" s="295" t="str">
        <f t="shared" si="8"/>
        <v>项</v>
      </c>
    </row>
    <row r="87" s="296" customFormat="1" ht="38" hidden="1" customHeight="1" spans="1:7">
      <c r="A87" s="316">
        <v>21218</v>
      </c>
      <c r="B87" s="314" t="s">
        <v>1278</v>
      </c>
      <c r="C87" s="315">
        <f>SUM(C88:C89)</f>
        <v>0</v>
      </c>
      <c r="D87" s="315">
        <f>SUM(D88:D89)</f>
        <v>0</v>
      </c>
      <c r="E87" s="311" t="e">
        <f t="shared" si="9"/>
        <v>#DIV/0!</v>
      </c>
      <c r="F87" s="312" t="str">
        <f t="shared" si="7"/>
        <v>否</v>
      </c>
      <c r="G87" s="295" t="str">
        <f t="shared" si="8"/>
        <v>款</v>
      </c>
    </row>
    <row r="88" s="296" customFormat="1" ht="38" hidden="1" customHeight="1" spans="1:7">
      <c r="A88" s="316">
        <v>2121801</v>
      </c>
      <c r="B88" s="317" t="s">
        <v>1269</v>
      </c>
      <c r="C88" s="318"/>
      <c r="D88" s="318">
        <f>VLOOKUP(A88,'[3]19'!$A$3:$D$311,4,0)</f>
        <v>0</v>
      </c>
      <c r="E88" s="311" t="e">
        <f t="shared" si="9"/>
        <v>#DIV/0!</v>
      </c>
      <c r="F88" s="312" t="str">
        <f t="shared" si="7"/>
        <v>否</v>
      </c>
      <c r="G88" s="295" t="str">
        <f t="shared" si="8"/>
        <v>项</v>
      </c>
    </row>
    <row r="89" s="296" customFormat="1" ht="38" hidden="1" customHeight="1" spans="1:7">
      <c r="A89" s="316">
        <v>2121899</v>
      </c>
      <c r="B89" s="317" t="s">
        <v>1279</v>
      </c>
      <c r="C89" s="318"/>
      <c r="D89" s="318">
        <f>VLOOKUP(A89,'[3]19'!$A$3:$D$311,4,0)</f>
        <v>0</v>
      </c>
      <c r="E89" s="311" t="e">
        <f t="shared" si="9"/>
        <v>#DIV/0!</v>
      </c>
      <c r="F89" s="312" t="str">
        <f t="shared" si="7"/>
        <v>否</v>
      </c>
      <c r="G89" s="295" t="str">
        <f t="shared" si="8"/>
        <v>项</v>
      </c>
    </row>
    <row r="90" s="296" customFormat="1" ht="38" hidden="1" customHeight="1" spans="1:7">
      <c r="A90" s="316">
        <v>21219</v>
      </c>
      <c r="B90" s="314" t="s">
        <v>1280</v>
      </c>
      <c r="C90" s="315">
        <f>SUM(C91:C98)</f>
        <v>0</v>
      </c>
      <c r="D90" s="315">
        <f>SUM(D91:D98)</f>
        <v>0</v>
      </c>
      <c r="E90" s="311" t="e">
        <f t="shared" si="9"/>
        <v>#DIV/0!</v>
      </c>
      <c r="F90" s="312" t="str">
        <f t="shared" si="7"/>
        <v>否</v>
      </c>
      <c r="G90" s="295" t="str">
        <f t="shared" si="8"/>
        <v>款</v>
      </c>
    </row>
    <row r="91" s="296" customFormat="1" ht="38" hidden="1" customHeight="1" spans="1:7">
      <c r="A91" s="316">
        <v>2121901</v>
      </c>
      <c r="B91" s="317" t="s">
        <v>1246</v>
      </c>
      <c r="C91" s="318"/>
      <c r="D91" s="318">
        <f>VLOOKUP(A91,'[3]19'!$A$3:$D$311,4,0)</f>
        <v>0</v>
      </c>
      <c r="E91" s="311" t="e">
        <f t="shared" si="9"/>
        <v>#DIV/0!</v>
      </c>
      <c r="F91" s="312" t="str">
        <f t="shared" si="7"/>
        <v>否</v>
      </c>
      <c r="G91" s="295" t="str">
        <f t="shared" si="8"/>
        <v>项</v>
      </c>
    </row>
    <row r="92" s="296" customFormat="1" ht="38" hidden="1" customHeight="1" spans="1:7">
      <c r="A92" s="316">
        <v>2121902</v>
      </c>
      <c r="B92" s="317" t="s">
        <v>1247</v>
      </c>
      <c r="C92" s="318"/>
      <c r="D92" s="318">
        <f>VLOOKUP(A92,'[3]19'!$A$3:$D$311,4,0)</f>
        <v>0</v>
      </c>
      <c r="E92" s="311" t="e">
        <f t="shared" si="9"/>
        <v>#DIV/0!</v>
      </c>
      <c r="F92" s="312" t="str">
        <f t="shared" si="7"/>
        <v>否</v>
      </c>
      <c r="G92" s="295" t="str">
        <f t="shared" si="8"/>
        <v>项</v>
      </c>
    </row>
    <row r="93" s="296" customFormat="1" ht="38" hidden="1" customHeight="1" spans="1:7">
      <c r="A93" s="316">
        <v>2121903</v>
      </c>
      <c r="B93" s="317" t="s">
        <v>1248</v>
      </c>
      <c r="C93" s="318"/>
      <c r="D93" s="318">
        <f>VLOOKUP(A93,'[3]19'!$A$3:$D$311,4,0)</f>
        <v>0</v>
      </c>
      <c r="E93" s="311" t="e">
        <f t="shared" si="9"/>
        <v>#DIV/0!</v>
      </c>
      <c r="F93" s="312" t="str">
        <f t="shared" si="7"/>
        <v>否</v>
      </c>
      <c r="G93" s="295" t="str">
        <f t="shared" si="8"/>
        <v>项</v>
      </c>
    </row>
    <row r="94" s="296" customFormat="1" ht="38" hidden="1" customHeight="1" spans="1:7">
      <c r="A94" s="316">
        <v>2121904</v>
      </c>
      <c r="B94" s="317" t="s">
        <v>1249</v>
      </c>
      <c r="C94" s="318"/>
      <c r="D94" s="318">
        <f>VLOOKUP(A94,'[3]19'!$A$3:$D$311,4,0)</f>
        <v>0</v>
      </c>
      <c r="E94" s="311" t="e">
        <f t="shared" si="9"/>
        <v>#DIV/0!</v>
      </c>
      <c r="F94" s="312" t="str">
        <f t="shared" si="7"/>
        <v>否</v>
      </c>
      <c r="G94" s="295" t="str">
        <f t="shared" si="8"/>
        <v>项</v>
      </c>
    </row>
    <row r="95" s="295" customFormat="1" ht="38" hidden="1" customHeight="1" spans="1:7">
      <c r="A95" s="316">
        <v>2121905</v>
      </c>
      <c r="B95" s="317" t="s">
        <v>1252</v>
      </c>
      <c r="C95" s="318"/>
      <c r="D95" s="318">
        <f>VLOOKUP(A95,'[3]19'!$A$3:$D$311,4,0)</f>
        <v>0</v>
      </c>
      <c r="E95" s="311" t="e">
        <f t="shared" si="9"/>
        <v>#DIV/0!</v>
      </c>
      <c r="F95" s="312" t="str">
        <f t="shared" si="7"/>
        <v>否</v>
      </c>
      <c r="G95" s="295" t="str">
        <f t="shared" si="8"/>
        <v>项</v>
      </c>
    </row>
    <row r="96" s="295" customFormat="1" ht="38" hidden="1" customHeight="1" spans="1:7">
      <c r="A96" s="316">
        <v>2121906</v>
      </c>
      <c r="B96" s="317" t="s">
        <v>1254</v>
      </c>
      <c r="C96" s="318"/>
      <c r="D96" s="318">
        <f>VLOOKUP(A96,'[3]19'!$A$3:$D$311,4,0)</f>
        <v>0</v>
      </c>
      <c r="E96" s="311" t="e">
        <f t="shared" si="9"/>
        <v>#DIV/0!</v>
      </c>
      <c r="F96" s="312" t="str">
        <f t="shared" si="7"/>
        <v>否</v>
      </c>
      <c r="G96" s="295" t="str">
        <f t="shared" si="8"/>
        <v>项</v>
      </c>
    </row>
    <row r="97" s="295" customFormat="1" ht="38" hidden="1" customHeight="1" spans="1:7">
      <c r="A97" s="316">
        <v>2121907</v>
      </c>
      <c r="B97" s="317" t="s">
        <v>1255</v>
      </c>
      <c r="C97" s="318"/>
      <c r="D97" s="318">
        <f>VLOOKUP(A97,'[3]19'!$A$3:$D$311,4,0)</f>
        <v>0</v>
      </c>
      <c r="E97" s="311" t="e">
        <f t="shared" si="9"/>
        <v>#DIV/0!</v>
      </c>
      <c r="F97" s="312" t="str">
        <f t="shared" si="7"/>
        <v>否</v>
      </c>
      <c r="G97" s="295" t="str">
        <f t="shared" si="8"/>
        <v>项</v>
      </c>
    </row>
    <row r="98" s="296" customFormat="1" ht="38" hidden="1" customHeight="1" spans="1:7">
      <c r="A98" s="316">
        <v>2121999</v>
      </c>
      <c r="B98" s="317" t="s">
        <v>1281</v>
      </c>
      <c r="C98" s="318"/>
      <c r="D98" s="318">
        <f>VLOOKUP(A98,'[3]19'!$A$3:$D$311,4,0)</f>
        <v>0</v>
      </c>
      <c r="E98" s="311" t="e">
        <f t="shared" si="9"/>
        <v>#DIV/0!</v>
      </c>
      <c r="F98" s="312" t="str">
        <f t="shared" si="7"/>
        <v>否</v>
      </c>
      <c r="G98" s="295" t="str">
        <f t="shared" si="8"/>
        <v>项</v>
      </c>
    </row>
    <row r="99" s="296" customFormat="1" ht="38" customHeight="1" spans="1:7">
      <c r="A99" s="319">
        <v>213</v>
      </c>
      <c r="B99" s="309" t="s">
        <v>1282</v>
      </c>
      <c r="C99" s="310">
        <f>SUM(C100,C105,C110,C115,C118,C123,C127,C131,C140,C145,C150,C159,C166,C175,C178,C181,C182)</f>
        <v>926</v>
      </c>
      <c r="D99" s="310">
        <f>SUM(D100,D105,D110,D115,D118,D123,D127,D131,D140,D145,D150,D159,D166,D175,D178,D181,D182)</f>
        <v>4921</v>
      </c>
      <c r="E99" s="311">
        <f t="shared" si="9"/>
        <v>4.314</v>
      </c>
      <c r="F99" s="312" t="str">
        <f t="shared" si="7"/>
        <v>是</v>
      </c>
      <c r="G99" s="295" t="str">
        <f t="shared" si="8"/>
        <v>类</v>
      </c>
    </row>
    <row r="100" s="295" customFormat="1" ht="38" customHeight="1" spans="1:7">
      <c r="A100" s="316">
        <v>21366</v>
      </c>
      <c r="B100" s="314" t="s">
        <v>1283</v>
      </c>
      <c r="C100" s="315">
        <f>SUM(C101:C104)</f>
        <v>417</v>
      </c>
      <c r="D100" s="315">
        <f>SUM(D101:D104)</f>
        <v>2071</v>
      </c>
      <c r="E100" s="311">
        <f t="shared" si="9"/>
        <v>3.966</v>
      </c>
      <c r="F100" s="312" t="str">
        <f t="shared" si="7"/>
        <v>是</v>
      </c>
      <c r="G100" s="295" t="str">
        <f t="shared" si="8"/>
        <v>款</v>
      </c>
    </row>
    <row r="101" s="296" customFormat="1" ht="38" customHeight="1" spans="1:7">
      <c r="A101" s="316">
        <v>2136601</v>
      </c>
      <c r="B101" s="317" t="s">
        <v>1227</v>
      </c>
      <c r="C101" s="318"/>
      <c r="D101" s="318">
        <f>VLOOKUP(A101,'[3]19'!$A$3:$D$311,4,0)</f>
        <v>2071</v>
      </c>
      <c r="E101" s="320">
        <f>IF(C101&lt;0,"",IFERROR(D101/C101-1,0))</f>
        <v>0</v>
      </c>
      <c r="F101" s="312" t="str">
        <f t="shared" si="7"/>
        <v>是</v>
      </c>
      <c r="G101" s="295" t="str">
        <f t="shared" si="8"/>
        <v>项</v>
      </c>
    </row>
    <row r="102" s="296" customFormat="1" ht="38" hidden="1" customHeight="1" spans="1:7">
      <c r="A102" s="316">
        <v>2136602</v>
      </c>
      <c r="B102" s="317" t="s">
        <v>1284</v>
      </c>
      <c r="C102" s="318"/>
      <c r="D102" s="318">
        <f>VLOOKUP(A102,'[3]19'!$A$3:$D$311,4,0)</f>
        <v>0</v>
      </c>
      <c r="E102" s="311" t="e">
        <f t="shared" ref="E102:E133" si="10">(D102-C102)/C102</f>
        <v>#DIV/0!</v>
      </c>
      <c r="F102" s="312" t="str">
        <f t="shared" si="7"/>
        <v>否</v>
      </c>
      <c r="G102" s="295" t="str">
        <f t="shared" si="8"/>
        <v>项</v>
      </c>
    </row>
    <row r="103" s="296" customFormat="1" ht="38" hidden="1" customHeight="1" spans="1:7">
      <c r="A103" s="316">
        <v>2136603</v>
      </c>
      <c r="B103" s="317" t="s">
        <v>1285</v>
      </c>
      <c r="C103" s="318"/>
      <c r="D103" s="318">
        <f>VLOOKUP(A103,'[3]19'!$A$3:$D$311,4,0)</f>
        <v>0</v>
      </c>
      <c r="E103" s="311" t="e">
        <f t="shared" si="10"/>
        <v>#DIV/0!</v>
      </c>
      <c r="F103" s="312" t="str">
        <f t="shared" si="7"/>
        <v>否</v>
      </c>
      <c r="G103" s="295" t="str">
        <f t="shared" si="8"/>
        <v>项</v>
      </c>
    </row>
    <row r="104" s="296" customFormat="1" ht="38" customHeight="1" spans="1:7">
      <c r="A104" s="316">
        <v>2136699</v>
      </c>
      <c r="B104" s="317" t="s">
        <v>1286</v>
      </c>
      <c r="C104" s="318">
        <v>417</v>
      </c>
      <c r="D104" s="318">
        <f>VLOOKUP(A104,'[3]19'!$A$3:$D$311,4,0)</f>
        <v>0</v>
      </c>
      <c r="E104" s="311">
        <f t="shared" si="10"/>
        <v>-1</v>
      </c>
      <c r="F104" s="312" t="str">
        <f t="shared" si="7"/>
        <v>是</v>
      </c>
      <c r="G104" s="295" t="str">
        <f t="shared" si="8"/>
        <v>项</v>
      </c>
    </row>
    <row r="105" s="296" customFormat="1" ht="38" hidden="1" customHeight="1" spans="1:7">
      <c r="A105" s="316">
        <v>21367</v>
      </c>
      <c r="B105" s="317" t="s">
        <v>1287</v>
      </c>
      <c r="C105" s="318">
        <f>SUM(C106:C109)</f>
        <v>0</v>
      </c>
      <c r="D105" s="318">
        <f>SUM(D106:D109)</f>
        <v>0</v>
      </c>
      <c r="E105" s="311" t="e">
        <f t="shared" si="10"/>
        <v>#DIV/0!</v>
      </c>
      <c r="F105" s="312" t="str">
        <f t="shared" si="7"/>
        <v>否</v>
      </c>
      <c r="G105" s="295" t="str">
        <f t="shared" si="8"/>
        <v>款</v>
      </c>
    </row>
    <row r="106" s="295" customFormat="1" ht="38" hidden="1" customHeight="1" spans="1:7">
      <c r="A106" s="316">
        <v>2136701</v>
      </c>
      <c r="B106" s="317" t="s">
        <v>1227</v>
      </c>
      <c r="C106" s="318"/>
      <c r="D106" s="318">
        <f>VLOOKUP(A106,'[3]19'!$A$3:$D$311,4,0)</f>
        <v>0</v>
      </c>
      <c r="E106" s="311" t="e">
        <f t="shared" si="10"/>
        <v>#DIV/0!</v>
      </c>
      <c r="F106" s="312" t="str">
        <f t="shared" si="7"/>
        <v>否</v>
      </c>
      <c r="G106" s="295" t="str">
        <f t="shared" si="8"/>
        <v>项</v>
      </c>
    </row>
    <row r="107" s="296" customFormat="1" ht="38" hidden="1" customHeight="1" spans="1:7">
      <c r="A107" s="316">
        <v>2136702</v>
      </c>
      <c r="B107" s="317" t="s">
        <v>1284</v>
      </c>
      <c r="C107" s="318"/>
      <c r="D107" s="318">
        <f>VLOOKUP(A107,'[3]19'!$A$3:$D$311,4,0)</f>
        <v>0</v>
      </c>
      <c r="E107" s="311" t="e">
        <f t="shared" si="10"/>
        <v>#DIV/0!</v>
      </c>
      <c r="F107" s="312" t="str">
        <f t="shared" si="7"/>
        <v>否</v>
      </c>
      <c r="G107" s="295" t="str">
        <f t="shared" si="8"/>
        <v>项</v>
      </c>
    </row>
    <row r="108" s="296" customFormat="1" ht="38" hidden="1" customHeight="1" spans="1:7">
      <c r="A108" s="316">
        <v>2136703</v>
      </c>
      <c r="B108" s="317" t="s">
        <v>1288</v>
      </c>
      <c r="C108" s="318"/>
      <c r="D108" s="318">
        <f>VLOOKUP(A108,'[3]19'!$A$3:$D$311,4,0)</f>
        <v>0</v>
      </c>
      <c r="E108" s="311" t="e">
        <f t="shared" si="10"/>
        <v>#DIV/0!</v>
      </c>
      <c r="F108" s="312" t="str">
        <f t="shared" si="7"/>
        <v>否</v>
      </c>
      <c r="G108" s="295" t="str">
        <f t="shared" si="8"/>
        <v>项</v>
      </c>
    </row>
    <row r="109" s="296" customFormat="1" ht="38" hidden="1" customHeight="1" spans="1:7">
      <c r="A109" s="316">
        <v>2136799</v>
      </c>
      <c r="B109" s="317" t="s">
        <v>1289</v>
      </c>
      <c r="C109" s="318"/>
      <c r="D109" s="318">
        <f>VLOOKUP(A109,'[3]19'!$A$3:$D$311,4,0)</f>
        <v>0</v>
      </c>
      <c r="E109" s="311" t="e">
        <f t="shared" si="10"/>
        <v>#DIV/0!</v>
      </c>
      <c r="F109" s="312" t="str">
        <f t="shared" si="7"/>
        <v>否</v>
      </c>
      <c r="G109" s="295" t="str">
        <f t="shared" si="8"/>
        <v>项</v>
      </c>
    </row>
    <row r="110" s="295" customFormat="1" ht="38" hidden="1" customHeight="1" spans="1:7">
      <c r="A110" s="316">
        <v>21369</v>
      </c>
      <c r="B110" s="314" t="s">
        <v>1290</v>
      </c>
      <c r="C110" s="315">
        <f>SUM(C111:C114)</f>
        <v>0</v>
      </c>
      <c r="D110" s="315">
        <f>SUM(D111:D114)</f>
        <v>0</v>
      </c>
      <c r="E110" s="311" t="e">
        <f t="shared" si="10"/>
        <v>#DIV/0!</v>
      </c>
      <c r="F110" s="312" t="str">
        <f t="shared" si="7"/>
        <v>否</v>
      </c>
      <c r="G110" s="295" t="str">
        <f t="shared" si="8"/>
        <v>款</v>
      </c>
    </row>
    <row r="111" s="296" customFormat="1" ht="38" hidden="1" customHeight="1" spans="1:7">
      <c r="A111" s="316">
        <v>2136901</v>
      </c>
      <c r="B111" s="317" t="s">
        <v>1291</v>
      </c>
      <c r="C111" s="318"/>
      <c r="D111" s="318">
        <f>VLOOKUP(A111,'[3]19'!$A$3:$D$311,4,0)</f>
        <v>0</v>
      </c>
      <c r="E111" s="311" t="e">
        <f t="shared" si="10"/>
        <v>#DIV/0!</v>
      </c>
      <c r="F111" s="312" t="str">
        <f t="shared" si="7"/>
        <v>否</v>
      </c>
      <c r="G111" s="295" t="str">
        <f t="shared" si="8"/>
        <v>项</v>
      </c>
    </row>
    <row r="112" s="296" customFormat="1" ht="38" hidden="1" customHeight="1" spans="1:7">
      <c r="A112" s="316">
        <v>2136902</v>
      </c>
      <c r="B112" s="317" t="s">
        <v>1292</v>
      </c>
      <c r="C112" s="318"/>
      <c r="D112" s="318">
        <f>VLOOKUP(A112,'[3]19'!$A$3:$D$311,4,0)</f>
        <v>0</v>
      </c>
      <c r="E112" s="311" t="e">
        <f t="shared" si="10"/>
        <v>#DIV/0!</v>
      </c>
      <c r="F112" s="312" t="str">
        <f t="shared" si="7"/>
        <v>否</v>
      </c>
      <c r="G112" s="295" t="str">
        <f t="shared" si="8"/>
        <v>项</v>
      </c>
    </row>
    <row r="113" s="296" customFormat="1" ht="38" hidden="1" customHeight="1" spans="1:7">
      <c r="A113" s="316">
        <v>2136903</v>
      </c>
      <c r="B113" s="317" t="s">
        <v>1293</v>
      </c>
      <c r="C113" s="318"/>
      <c r="D113" s="318">
        <f>VLOOKUP(A113,'[3]19'!$A$3:$D$311,4,0)</f>
        <v>0</v>
      </c>
      <c r="E113" s="311" t="e">
        <f t="shared" si="10"/>
        <v>#DIV/0!</v>
      </c>
      <c r="F113" s="312" t="str">
        <f t="shared" si="7"/>
        <v>否</v>
      </c>
      <c r="G113" s="295" t="str">
        <f t="shared" si="8"/>
        <v>项</v>
      </c>
    </row>
    <row r="114" s="295" customFormat="1" ht="38" hidden="1" customHeight="1" spans="1:7">
      <c r="A114" s="316">
        <v>2136999</v>
      </c>
      <c r="B114" s="317" t="s">
        <v>1294</v>
      </c>
      <c r="C114" s="318"/>
      <c r="D114" s="318">
        <f>VLOOKUP(A114,'[3]19'!$A$3:$D$311,4,0)</f>
        <v>0</v>
      </c>
      <c r="E114" s="311" t="e">
        <f t="shared" si="10"/>
        <v>#DIV/0!</v>
      </c>
      <c r="F114" s="312" t="str">
        <f t="shared" si="7"/>
        <v>否</v>
      </c>
      <c r="G114" s="295" t="str">
        <f t="shared" si="8"/>
        <v>项</v>
      </c>
    </row>
    <row r="115" s="296" customFormat="1" ht="38" hidden="1" customHeight="1" spans="1:7">
      <c r="A115" s="323">
        <v>21370</v>
      </c>
      <c r="B115" s="314" t="s">
        <v>1295</v>
      </c>
      <c r="C115" s="315">
        <f>SUM(C116:C117)</f>
        <v>0</v>
      </c>
      <c r="D115" s="315">
        <f>SUM(D116:D117)</f>
        <v>0</v>
      </c>
      <c r="E115" s="311" t="e">
        <f t="shared" si="10"/>
        <v>#DIV/0!</v>
      </c>
      <c r="F115" s="312" t="str">
        <f t="shared" si="7"/>
        <v>否</v>
      </c>
      <c r="G115" s="295" t="str">
        <f t="shared" si="8"/>
        <v>款</v>
      </c>
    </row>
    <row r="116" s="296" customFormat="1" ht="38" hidden="1" customHeight="1" spans="1:7">
      <c r="A116" s="323">
        <v>2137001</v>
      </c>
      <c r="B116" s="317" t="s">
        <v>1227</v>
      </c>
      <c r="C116" s="318"/>
      <c r="D116" s="318">
        <f>VLOOKUP(A116,'[3]19'!$A$3:$D$311,4,0)</f>
        <v>0</v>
      </c>
      <c r="E116" s="311" t="e">
        <f t="shared" si="10"/>
        <v>#DIV/0!</v>
      </c>
      <c r="F116" s="312" t="str">
        <f t="shared" si="7"/>
        <v>否</v>
      </c>
      <c r="G116" s="295" t="str">
        <f t="shared" si="8"/>
        <v>项</v>
      </c>
    </row>
    <row r="117" s="295" customFormat="1" ht="38" hidden="1" customHeight="1" spans="1:7">
      <c r="A117" s="323">
        <v>2137099</v>
      </c>
      <c r="B117" s="317" t="s">
        <v>1296</v>
      </c>
      <c r="C117" s="318"/>
      <c r="D117" s="318">
        <f>VLOOKUP(A117,'[3]19'!$A$3:$D$311,4,0)</f>
        <v>0</v>
      </c>
      <c r="E117" s="311" t="e">
        <f t="shared" si="10"/>
        <v>#DIV/0!</v>
      </c>
      <c r="F117" s="312" t="str">
        <f t="shared" si="7"/>
        <v>否</v>
      </c>
      <c r="G117" s="295" t="str">
        <f t="shared" si="8"/>
        <v>项</v>
      </c>
    </row>
    <row r="118" s="296" customFormat="1" ht="38" hidden="1" customHeight="1" spans="1:7">
      <c r="A118" s="323">
        <v>21371</v>
      </c>
      <c r="B118" s="317" t="s">
        <v>1297</v>
      </c>
      <c r="C118" s="318">
        <f>SUM(C119:C122)</f>
        <v>0</v>
      </c>
      <c r="D118" s="318">
        <f>SUM(D119:D122)</f>
        <v>0</v>
      </c>
      <c r="E118" s="311" t="e">
        <f t="shared" si="10"/>
        <v>#DIV/0!</v>
      </c>
      <c r="F118" s="312" t="str">
        <f t="shared" si="7"/>
        <v>否</v>
      </c>
      <c r="G118" s="295" t="str">
        <f t="shared" si="8"/>
        <v>款</v>
      </c>
    </row>
    <row r="119" s="295" customFormat="1" ht="38" hidden="1" customHeight="1" spans="1:7">
      <c r="A119" s="323">
        <v>2137101</v>
      </c>
      <c r="B119" s="317" t="s">
        <v>1291</v>
      </c>
      <c r="C119" s="318"/>
      <c r="D119" s="318">
        <f>VLOOKUP(A119,'[3]19'!$A$3:$D$311,4,0)</f>
        <v>0</v>
      </c>
      <c r="E119" s="311" t="e">
        <f t="shared" si="10"/>
        <v>#DIV/0!</v>
      </c>
      <c r="F119" s="312" t="str">
        <f t="shared" si="7"/>
        <v>否</v>
      </c>
      <c r="G119" s="295" t="str">
        <f t="shared" si="8"/>
        <v>项</v>
      </c>
    </row>
    <row r="120" s="296" customFormat="1" ht="38" hidden="1" customHeight="1" spans="1:7">
      <c r="A120" s="323">
        <v>2137102</v>
      </c>
      <c r="B120" s="317" t="s">
        <v>1298</v>
      </c>
      <c r="C120" s="318"/>
      <c r="D120" s="318">
        <f>VLOOKUP(A120,'[3]19'!$A$3:$D$311,4,0)</f>
        <v>0</v>
      </c>
      <c r="E120" s="311" t="e">
        <f t="shared" si="10"/>
        <v>#DIV/0!</v>
      </c>
      <c r="F120" s="312" t="str">
        <f t="shared" si="7"/>
        <v>否</v>
      </c>
      <c r="G120" s="295" t="str">
        <f t="shared" si="8"/>
        <v>项</v>
      </c>
    </row>
    <row r="121" s="296" customFormat="1" ht="38" hidden="1" customHeight="1" spans="1:7">
      <c r="A121" s="323">
        <v>2137103</v>
      </c>
      <c r="B121" s="317" t="s">
        <v>1293</v>
      </c>
      <c r="C121" s="318"/>
      <c r="D121" s="318">
        <f>VLOOKUP(A121,'[3]19'!$A$3:$D$311,4,0)</f>
        <v>0</v>
      </c>
      <c r="E121" s="311" t="e">
        <f t="shared" si="10"/>
        <v>#DIV/0!</v>
      </c>
      <c r="F121" s="312" t="str">
        <f t="shared" si="7"/>
        <v>否</v>
      </c>
      <c r="G121" s="295" t="str">
        <f t="shared" si="8"/>
        <v>项</v>
      </c>
    </row>
    <row r="122" s="296" customFormat="1" ht="38" hidden="1" customHeight="1" spans="1:7">
      <c r="A122" s="323">
        <v>2137199</v>
      </c>
      <c r="B122" s="317" t="s">
        <v>1299</v>
      </c>
      <c r="C122" s="318"/>
      <c r="D122" s="318">
        <f>VLOOKUP(A122,'[3]19'!$A$3:$D$311,4,0)</f>
        <v>0</v>
      </c>
      <c r="E122" s="311" t="e">
        <f t="shared" si="10"/>
        <v>#DIV/0!</v>
      </c>
      <c r="F122" s="312" t="str">
        <f t="shared" si="7"/>
        <v>否</v>
      </c>
      <c r="G122" s="295" t="str">
        <f t="shared" si="8"/>
        <v>项</v>
      </c>
    </row>
    <row r="123" s="296" customFormat="1" ht="38" customHeight="1" spans="1:7">
      <c r="A123" s="324">
        <v>21372</v>
      </c>
      <c r="B123" s="325" t="s">
        <v>1300</v>
      </c>
      <c r="C123" s="318">
        <f>SUM(C124:C126)</f>
        <v>509</v>
      </c>
      <c r="D123" s="318">
        <f>SUM(D124:D126)</f>
        <v>2850</v>
      </c>
      <c r="E123" s="311">
        <f t="shared" si="10"/>
        <v>4.599</v>
      </c>
      <c r="F123" s="312" t="str">
        <f t="shared" si="7"/>
        <v>是</v>
      </c>
      <c r="G123" s="295" t="str">
        <f t="shared" si="8"/>
        <v>款</v>
      </c>
    </row>
    <row r="124" s="296" customFormat="1" ht="38" customHeight="1" spans="1:7">
      <c r="A124" s="324">
        <v>2137201</v>
      </c>
      <c r="B124" s="322" t="s">
        <v>1301</v>
      </c>
      <c r="C124" s="318">
        <v>362</v>
      </c>
      <c r="D124" s="318">
        <f>VLOOKUP(A124,'[3]19'!$A$3:$D$311,4,0)</f>
        <v>1146</v>
      </c>
      <c r="E124" s="311">
        <f t="shared" si="10"/>
        <v>2.166</v>
      </c>
      <c r="F124" s="312" t="str">
        <f t="shared" si="7"/>
        <v>是</v>
      </c>
      <c r="G124" s="295" t="str">
        <f t="shared" si="8"/>
        <v>项</v>
      </c>
    </row>
    <row r="125" s="296" customFormat="1" ht="38" customHeight="1" spans="1:7">
      <c r="A125" s="324">
        <v>2137202</v>
      </c>
      <c r="B125" s="322" t="s">
        <v>1302</v>
      </c>
      <c r="C125" s="318">
        <v>147</v>
      </c>
      <c r="D125" s="318">
        <f>VLOOKUP(A125,'[3]19'!$A$3:$D$311,4,0)</f>
        <v>1704</v>
      </c>
      <c r="E125" s="311">
        <f t="shared" si="10"/>
        <v>10.592</v>
      </c>
      <c r="F125" s="312" t="str">
        <f t="shared" si="7"/>
        <v>是</v>
      </c>
      <c r="G125" s="295" t="str">
        <f t="shared" si="8"/>
        <v>项</v>
      </c>
    </row>
    <row r="126" s="296" customFormat="1" ht="38" hidden="1" customHeight="1" spans="1:7">
      <c r="A126" s="324">
        <v>2137299</v>
      </c>
      <c r="B126" s="322" t="s">
        <v>1303</v>
      </c>
      <c r="C126" s="318">
        <v>0</v>
      </c>
      <c r="D126" s="318">
        <f>VLOOKUP(A126,'[3]19'!$A$3:$D$311,4,0)</f>
        <v>0</v>
      </c>
      <c r="E126" s="311" t="e">
        <f t="shared" si="10"/>
        <v>#DIV/0!</v>
      </c>
      <c r="F126" s="312" t="str">
        <f t="shared" si="7"/>
        <v>否</v>
      </c>
      <c r="G126" s="295" t="str">
        <f t="shared" si="8"/>
        <v>项</v>
      </c>
    </row>
    <row r="127" s="296" customFormat="1" ht="38" hidden="1" customHeight="1" spans="1:7">
      <c r="A127" s="324">
        <v>21373</v>
      </c>
      <c r="B127" s="325" t="s">
        <v>1304</v>
      </c>
      <c r="C127" s="318">
        <f>SUM(C128:C130)</f>
        <v>0</v>
      </c>
      <c r="D127" s="318">
        <f>SUM(D128:D130)</f>
        <v>0</v>
      </c>
      <c r="E127" s="311" t="e">
        <f t="shared" si="10"/>
        <v>#DIV/0!</v>
      </c>
      <c r="F127" s="312" t="str">
        <f t="shared" si="7"/>
        <v>否</v>
      </c>
      <c r="G127" s="295" t="str">
        <f t="shared" si="8"/>
        <v>款</v>
      </c>
    </row>
    <row r="128" s="296" customFormat="1" ht="38" hidden="1" customHeight="1" spans="1:7">
      <c r="A128" s="324">
        <v>2137301</v>
      </c>
      <c r="B128" s="322" t="s">
        <v>1301</v>
      </c>
      <c r="C128" s="318">
        <v>0</v>
      </c>
      <c r="D128" s="318">
        <f>VLOOKUP(A128,'[3]19'!$A$3:$D$311,4,0)</f>
        <v>0</v>
      </c>
      <c r="E128" s="311" t="e">
        <f t="shared" si="10"/>
        <v>#DIV/0!</v>
      </c>
      <c r="F128" s="312" t="str">
        <f t="shared" si="7"/>
        <v>否</v>
      </c>
      <c r="G128" s="295" t="str">
        <f t="shared" si="8"/>
        <v>项</v>
      </c>
    </row>
    <row r="129" s="296" customFormat="1" ht="38" hidden="1" customHeight="1" spans="1:7">
      <c r="A129" s="324">
        <v>2137302</v>
      </c>
      <c r="B129" s="322" t="s">
        <v>1302</v>
      </c>
      <c r="C129" s="318">
        <v>0</v>
      </c>
      <c r="D129" s="318">
        <f>VLOOKUP(A129,'[3]19'!$A$3:$D$311,4,0)</f>
        <v>0</v>
      </c>
      <c r="E129" s="311" t="e">
        <f t="shared" si="10"/>
        <v>#DIV/0!</v>
      </c>
      <c r="F129" s="312" t="str">
        <f t="shared" si="7"/>
        <v>否</v>
      </c>
      <c r="G129" s="295" t="str">
        <f t="shared" si="8"/>
        <v>项</v>
      </c>
    </row>
    <row r="130" s="296" customFormat="1" ht="38" hidden="1" customHeight="1" spans="1:7">
      <c r="A130" s="324">
        <v>2137399</v>
      </c>
      <c r="B130" s="322" t="s">
        <v>1305</v>
      </c>
      <c r="C130" s="318">
        <v>0</v>
      </c>
      <c r="D130" s="318">
        <f>VLOOKUP(A130,'[3]19'!$A$3:$D$311,4,0)</f>
        <v>0</v>
      </c>
      <c r="E130" s="311" t="e">
        <f t="shared" si="10"/>
        <v>#DIV/0!</v>
      </c>
      <c r="F130" s="312" t="str">
        <f t="shared" si="7"/>
        <v>否</v>
      </c>
      <c r="G130" s="295" t="str">
        <f t="shared" si="8"/>
        <v>项</v>
      </c>
    </row>
    <row r="131" s="296" customFormat="1" ht="38" hidden="1" customHeight="1" spans="1:7">
      <c r="A131" s="324">
        <v>21374</v>
      </c>
      <c r="B131" s="325" t="s">
        <v>1306</v>
      </c>
      <c r="C131" s="318">
        <f>SUM(C132:C133)</f>
        <v>0</v>
      </c>
      <c r="D131" s="318">
        <f>SUM(D132:D133)</f>
        <v>0</v>
      </c>
      <c r="E131" s="311" t="e">
        <f t="shared" si="10"/>
        <v>#DIV/0!</v>
      </c>
      <c r="F131" s="312" t="str">
        <f t="shared" si="7"/>
        <v>否</v>
      </c>
      <c r="G131" s="295" t="str">
        <f t="shared" si="8"/>
        <v>款</v>
      </c>
    </row>
    <row r="132" s="296" customFormat="1" ht="38" hidden="1" customHeight="1" spans="1:7">
      <c r="A132" s="324">
        <v>2137401</v>
      </c>
      <c r="B132" s="322" t="s">
        <v>1302</v>
      </c>
      <c r="C132" s="310">
        <v>0</v>
      </c>
      <c r="D132" s="318">
        <f>VLOOKUP(A132,'[3]19'!$A$3:$D$311,4,0)</f>
        <v>0</v>
      </c>
      <c r="E132" s="311" t="e">
        <f t="shared" si="10"/>
        <v>#DIV/0!</v>
      </c>
      <c r="F132" s="312" t="str">
        <f t="shared" ref="F132:F195" si="11">IF(LEN(A132)=3,"是",IF(B132&lt;&gt;"",IF(SUM(C132:D132)&lt;&gt;0,"是","否"),"是"))</f>
        <v>否</v>
      </c>
      <c r="G132" s="295" t="str">
        <f t="shared" ref="G132:G195" si="12">IF(LEN(A132)=3,"类",IF(LEN(A132)=5,"款","项"))</f>
        <v>项</v>
      </c>
    </row>
    <row r="133" s="296" customFormat="1" ht="38" hidden="1" customHeight="1" spans="1:7">
      <c r="A133" s="324">
        <v>2137499</v>
      </c>
      <c r="B133" s="322" t="s">
        <v>1307</v>
      </c>
      <c r="C133" s="318">
        <v>0</v>
      </c>
      <c r="D133" s="318">
        <f>VLOOKUP(A133,'[3]19'!$A$3:$D$311,4,0)</f>
        <v>0</v>
      </c>
      <c r="E133" s="311" t="e">
        <f t="shared" si="10"/>
        <v>#DIV/0!</v>
      </c>
      <c r="F133" s="312" t="str">
        <f t="shared" si="11"/>
        <v>否</v>
      </c>
      <c r="G133" s="295" t="str">
        <f t="shared" si="12"/>
        <v>项</v>
      </c>
    </row>
    <row r="134" s="297" customFormat="1" ht="38" customHeight="1" spans="1:7">
      <c r="A134" s="326">
        <v>214</v>
      </c>
      <c r="B134" s="169" t="s">
        <v>1308</v>
      </c>
      <c r="C134" s="327">
        <v>0</v>
      </c>
      <c r="D134" s="327">
        <v>0</v>
      </c>
      <c r="E134" s="320"/>
      <c r="F134" s="328" t="str">
        <f t="shared" si="11"/>
        <v>是</v>
      </c>
      <c r="G134" s="329" t="str">
        <f t="shared" si="12"/>
        <v>类</v>
      </c>
    </row>
    <row r="135" s="296" customFormat="1" ht="38" hidden="1" customHeight="1" spans="1:7">
      <c r="A135" s="324">
        <v>21460</v>
      </c>
      <c r="B135" s="322" t="s">
        <v>1309</v>
      </c>
      <c r="C135" s="318">
        <v>0</v>
      </c>
      <c r="D135" s="318">
        <v>0</v>
      </c>
      <c r="E135" s="311" t="e">
        <f t="shared" ref="E135:E185" si="13">(D135-C135)/C135</f>
        <v>#DIV/0!</v>
      </c>
      <c r="F135" s="312" t="str">
        <f t="shared" si="11"/>
        <v>否</v>
      </c>
      <c r="G135" s="295" t="str">
        <f t="shared" si="12"/>
        <v>款</v>
      </c>
    </row>
    <row r="136" s="295" customFormat="1" ht="38" hidden="1" customHeight="1" spans="1:7">
      <c r="A136" s="316">
        <v>2146001</v>
      </c>
      <c r="B136" s="317" t="s">
        <v>1310</v>
      </c>
      <c r="C136" s="318"/>
      <c r="D136" s="318">
        <f>VLOOKUP(A136,'[3]19'!$A$3:$D$311,4,0)</f>
        <v>0</v>
      </c>
      <c r="E136" s="311" t="e">
        <f t="shared" si="13"/>
        <v>#DIV/0!</v>
      </c>
      <c r="F136" s="312" t="str">
        <f t="shared" si="11"/>
        <v>否</v>
      </c>
      <c r="G136" s="295" t="str">
        <f t="shared" si="12"/>
        <v>项</v>
      </c>
    </row>
    <row r="137" s="296" customFormat="1" ht="38" hidden="1" customHeight="1" spans="1:7">
      <c r="A137" s="316">
        <v>2146002</v>
      </c>
      <c r="B137" s="317" t="s">
        <v>1311</v>
      </c>
      <c r="C137" s="318"/>
      <c r="D137" s="318">
        <f>VLOOKUP(A137,'[3]19'!$A$3:$D$311,4,0)</f>
        <v>0</v>
      </c>
      <c r="E137" s="311" t="e">
        <f t="shared" si="13"/>
        <v>#DIV/0!</v>
      </c>
      <c r="F137" s="312" t="str">
        <f t="shared" si="11"/>
        <v>否</v>
      </c>
      <c r="G137" s="295" t="str">
        <f t="shared" si="12"/>
        <v>项</v>
      </c>
    </row>
    <row r="138" s="296" customFormat="1" ht="38" hidden="1" customHeight="1" spans="1:7">
      <c r="A138" s="316">
        <v>2146003</v>
      </c>
      <c r="B138" s="317" t="s">
        <v>1312</v>
      </c>
      <c r="C138" s="318"/>
      <c r="D138" s="318">
        <f>VLOOKUP(A138,'[3]19'!$A$3:$D$311,4,0)</f>
        <v>0</v>
      </c>
      <c r="E138" s="311" t="e">
        <f t="shared" si="13"/>
        <v>#DIV/0!</v>
      </c>
      <c r="F138" s="312" t="str">
        <f t="shared" si="11"/>
        <v>否</v>
      </c>
      <c r="G138" s="295" t="str">
        <f t="shared" si="12"/>
        <v>项</v>
      </c>
    </row>
    <row r="139" s="296" customFormat="1" ht="38" hidden="1" customHeight="1" spans="1:7">
      <c r="A139" s="316">
        <v>2146099</v>
      </c>
      <c r="B139" s="317" t="s">
        <v>1313</v>
      </c>
      <c r="C139" s="318"/>
      <c r="D139" s="318">
        <f>VLOOKUP(A139,'[3]19'!$A$3:$D$311,4,0)</f>
        <v>0</v>
      </c>
      <c r="E139" s="311" t="e">
        <f t="shared" si="13"/>
        <v>#DIV/0!</v>
      </c>
      <c r="F139" s="312" t="str">
        <f t="shared" si="11"/>
        <v>否</v>
      </c>
      <c r="G139" s="295" t="str">
        <f t="shared" si="12"/>
        <v>项</v>
      </c>
    </row>
    <row r="140" s="295" customFormat="1" ht="38" hidden="1" customHeight="1" spans="1:7">
      <c r="A140" s="316">
        <v>21462</v>
      </c>
      <c r="B140" s="317" t="s">
        <v>1314</v>
      </c>
      <c r="C140" s="318">
        <f>SUM(C141:C144)</f>
        <v>0</v>
      </c>
      <c r="D140" s="318">
        <f>SUM(D141:D144)</f>
        <v>0</v>
      </c>
      <c r="E140" s="311" t="e">
        <f t="shared" si="13"/>
        <v>#DIV/0!</v>
      </c>
      <c r="F140" s="312" t="str">
        <f t="shared" si="11"/>
        <v>否</v>
      </c>
      <c r="G140" s="295" t="str">
        <f t="shared" si="12"/>
        <v>款</v>
      </c>
    </row>
    <row r="141" s="295" customFormat="1" ht="38" hidden="1" customHeight="1" spans="1:7">
      <c r="A141" s="316">
        <v>2146201</v>
      </c>
      <c r="B141" s="317" t="s">
        <v>1312</v>
      </c>
      <c r="C141" s="318"/>
      <c r="D141" s="318">
        <f>VLOOKUP(A141,'[3]19'!$A$3:$D$311,4,0)</f>
        <v>0</v>
      </c>
      <c r="E141" s="311" t="e">
        <f t="shared" si="13"/>
        <v>#DIV/0!</v>
      </c>
      <c r="F141" s="312" t="str">
        <f t="shared" si="11"/>
        <v>否</v>
      </c>
      <c r="G141" s="295" t="str">
        <f t="shared" si="12"/>
        <v>项</v>
      </c>
    </row>
    <row r="142" s="296" customFormat="1" ht="38" hidden="1" customHeight="1" spans="1:7">
      <c r="A142" s="316">
        <v>2146202</v>
      </c>
      <c r="B142" s="317" t="s">
        <v>1315</v>
      </c>
      <c r="C142" s="318"/>
      <c r="D142" s="318">
        <f>VLOOKUP(A142,'[3]19'!$A$3:$D$311,4,0)</f>
        <v>0</v>
      </c>
      <c r="E142" s="311" t="e">
        <f t="shared" si="13"/>
        <v>#DIV/0!</v>
      </c>
      <c r="F142" s="312" t="str">
        <f t="shared" si="11"/>
        <v>否</v>
      </c>
      <c r="G142" s="295" t="str">
        <f t="shared" si="12"/>
        <v>项</v>
      </c>
    </row>
    <row r="143" s="295" customFormat="1" ht="38" hidden="1" customHeight="1" spans="1:7">
      <c r="A143" s="316">
        <v>2146203</v>
      </c>
      <c r="B143" s="317" t="s">
        <v>1316</v>
      </c>
      <c r="C143" s="318"/>
      <c r="D143" s="318">
        <f>VLOOKUP(A143,'[3]19'!$A$3:$D$311,4,0)</f>
        <v>0</v>
      </c>
      <c r="E143" s="311" t="e">
        <f t="shared" si="13"/>
        <v>#DIV/0!</v>
      </c>
      <c r="F143" s="312" t="str">
        <f t="shared" si="11"/>
        <v>否</v>
      </c>
      <c r="G143" s="295" t="str">
        <f t="shared" si="12"/>
        <v>项</v>
      </c>
    </row>
    <row r="144" s="295" customFormat="1" ht="38" hidden="1" customHeight="1" spans="1:7">
      <c r="A144" s="316">
        <v>2146299</v>
      </c>
      <c r="B144" s="317" t="s">
        <v>1317</v>
      </c>
      <c r="C144" s="318"/>
      <c r="D144" s="318">
        <f>VLOOKUP(A144,'[3]19'!$A$3:$D$311,4,0)</f>
        <v>0</v>
      </c>
      <c r="E144" s="311" t="e">
        <f t="shared" si="13"/>
        <v>#DIV/0!</v>
      </c>
      <c r="F144" s="312" t="str">
        <f t="shared" si="11"/>
        <v>否</v>
      </c>
      <c r="G144" s="295" t="str">
        <f t="shared" si="12"/>
        <v>项</v>
      </c>
    </row>
    <row r="145" s="296" customFormat="1" ht="38" hidden="1" customHeight="1" spans="1:7">
      <c r="A145" s="316">
        <v>21463</v>
      </c>
      <c r="B145" s="314" t="s">
        <v>1318</v>
      </c>
      <c r="C145" s="315"/>
      <c r="D145" s="315"/>
      <c r="E145" s="311" t="e">
        <f t="shared" si="13"/>
        <v>#DIV/0!</v>
      </c>
      <c r="F145" s="312" t="str">
        <f t="shared" si="11"/>
        <v>否</v>
      </c>
      <c r="G145" s="295" t="str">
        <f t="shared" si="12"/>
        <v>款</v>
      </c>
    </row>
    <row r="146" s="296" customFormat="1" ht="38" hidden="1" customHeight="1" spans="1:7">
      <c r="A146" s="316">
        <v>2146301</v>
      </c>
      <c r="B146" s="317" t="s">
        <v>1319</v>
      </c>
      <c r="C146" s="318"/>
      <c r="D146" s="318"/>
      <c r="E146" s="311" t="e">
        <f t="shared" si="13"/>
        <v>#DIV/0!</v>
      </c>
      <c r="F146" s="312" t="str">
        <f t="shared" si="11"/>
        <v>否</v>
      </c>
      <c r="G146" s="295" t="str">
        <f t="shared" si="12"/>
        <v>项</v>
      </c>
    </row>
    <row r="147" s="296" customFormat="1" ht="38" hidden="1" customHeight="1" spans="1:7">
      <c r="A147" s="316">
        <v>2146302</v>
      </c>
      <c r="B147" s="317" t="s">
        <v>1320</v>
      </c>
      <c r="C147" s="318"/>
      <c r="D147" s="318"/>
      <c r="E147" s="311" t="e">
        <f t="shared" si="13"/>
        <v>#DIV/0!</v>
      </c>
      <c r="F147" s="312" t="str">
        <f t="shared" si="11"/>
        <v>否</v>
      </c>
      <c r="G147" s="295" t="str">
        <f t="shared" si="12"/>
        <v>项</v>
      </c>
    </row>
    <row r="148" s="296" customFormat="1" ht="38" hidden="1" customHeight="1" spans="1:7">
      <c r="A148" s="316">
        <v>2146303</v>
      </c>
      <c r="B148" s="317" t="s">
        <v>1321</v>
      </c>
      <c r="C148" s="318"/>
      <c r="D148" s="318"/>
      <c r="E148" s="311" t="e">
        <f t="shared" si="13"/>
        <v>#DIV/0!</v>
      </c>
      <c r="F148" s="312" t="str">
        <f t="shared" si="11"/>
        <v>否</v>
      </c>
      <c r="G148" s="295" t="str">
        <f t="shared" si="12"/>
        <v>项</v>
      </c>
    </row>
    <row r="149" s="296" customFormat="1" ht="38" hidden="1" customHeight="1" spans="1:7">
      <c r="A149" s="316">
        <v>2146399</v>
      </c>
      <c r="B149" s="317" t="s">
        <v>1322</v>
      </c>
      <c r="C149" s="318"/>
      <c r="D149" s="318"/>
      <c r="E149" s="311" t="e">
        <f t="shared" si="13"/>
        <v>#DIV/0!</v>
      </c>
      <c r="F149" s="312" t="str">
        <f t="shared" si="11"/>
        <v>否</v>
      </c>
      <c r="G149" s="295" t="str">
        <f t="shared" si="12"/>
        <v>项</v>
      </c>
    </row>
    <row r="150" s="296" customFormat="1" ht="38" hidden="1" customHeight="1" spans="1:7">
      <c r="A150" s="316">
        <v>21464</v>
      </c>
      <c r="B150" s="314" t="s">
        <v>1323</v>
      </c>
      <c r="C150" s="315"/>
      <c r="D150" s="315"/>
      <c r="E150" s="311" t="e">
        <f t="shared" si="13"/>
        <v>#DIV/0!</v>
      </c>
      <c r="F150" s="312" t="str">
        <f t="shared" si="11"/>
        <v>否</v>
      </c>
      <c r="G150" s="295" t="str">
        <f t="shared" si="12"/>
        <v>款</v>
      </c>
    </row>
    <row r="151" s="296" customFormat="1" ht="38" hidden="1" customHeight="1" spans="1:7">
      <c r="A151" s="316">
        <v>2146401</v>
      </c>
      <c r="B151" s="317" t="s">
        <v>1324</v>
      </c>
      <c r="C151" s="318"/>
      <c r="D151" s="318">
        <f>VLOOKUP(A151,'[3]19'!$A$3:$D$311,4,0)</f>
        <v>0</v>
      </c>
      <c r="E151" s="311" t="e">
        <f t="shared" si="13"/>
        <v>#DIV/0!</v>
      </c>
      <c r="F151" s="312" t="str">
        <f t="shared" si="11"/>
        <v>否</v>
      </c>
      <c r="G151" s="295" t="str">
        <f t="shared" si="12"/>
        <v>项</v>
      </c>
    </row>
    <row r="152" s="296" customFormat="1" ht="38" hidden="1" customHeight="1" spans="1:7">
      <c r="A152" s="316">
        <v>2146402</v>
      </c>
      <c r="B152" s="317" t="s">
        <v>1325</v>
      </c>
      <c r="C152" s="318"/>
      <c r="D152" s="318">
        <f>VLOOKUP(A152,'[3]19'!$A$3:$D$311,4,0)</f>
        <v>0</v>
      </c>
      <c r="E152" s="311" t="e">
        <f t="shared" si="13"/>
        <v>#DIV/0!</v>
      </c>
      <c r="F152" s="312" t="str">
        <f t="shared" si="11"/>
        <v>否</v>
      </c>
      <c r="G152" s="295" t="str">
        <f t="shared" si="12"/>
        <v>项</v>
      </c>
    </row>
    <row r="153" s="296" customFormat="1" ht="38" hidden="1" customHeight="1" spans="1:7">
      <c r="A153" s="316">
        <v>2146403</v>
      </c>
      <c r="B153" s="317" t="s">
        <v>1326</v>
      </c>
      <c r="C153" s="318"/>
      <c r="D153" s="318">
        <f>VLOOKUP(A153,'[3]19'!$A$3:$D$311,4,0)</f>
        <v>0</v>
      </c>
      <c r="E153" s="311" t="e">
        <f t="shared" si="13"/>
        <v>#DIV/0!</v>
      </c>
      <c r="F153" s="312" t="str">
        <f t="shared" si="11"/>
        <v>否</v>
      </c>
      <c r="G153" s="295" t="str">
        <f t="shared" si="12"/>
        <v>项</v>
      </c>
    </row>
    <row r="154" s="296" customFormat="1" ht="38" hidden="1" customHeight="1" spans="1:7">
      <c r="A154" s="316">
        <v>2146404</v>
      </c>
      <c r="B154" s="317" t="s">
        <v>1327</v>
      </c>
      <c r="C154" s="318"/>
      <c r="D154" s="318">
        <f>VLOOKUP(A154,'[3]19'!$A$3:$D$311,4,0)</f>
        <v>0</v>
      </c>
      <c r="E154" s="311" t="e">
        <f t="shared" si="13"/>
        <v>#DIV/0!</v>
      </c>
      <c r="F154" s="312" t="str">
        <f t="shared" si="11"/>
        <v>否</v>
      </c>
      <c r="G154" s="295" t="str">
        <f t="shared" si="12"/>
        <v>项</v>
      </c>
    </row>
    <row r="155" s="296" customFormat="1" ht="38" hidden="1" customHeight="1" spans="1:7">
      <c r="A155" s="316">
        <v>2146405</v>
      </c>
      <c r="B155" s="317" t="s">
        <v>1328</v>
      </c>
      <c r="C155" s="318"/>
      <c r="D155" s="318">
        <f>VLOOKUP(A155,'[3]19'!$A$3:$D$311,4,0)</f>
        <v>0</v>
      </c>
      <c r="E155" s="311" t="e">
        <f t="shared" si="13"/>
        <v>#DIV/0!</v>
      </c>
      <c r="F155" s="312" t="str">
        <f t="shared" si="11"/>
        <v>否</v>
      </c>
      <c r="G155" s="295" t="str">
        <f t="shared" si="12"/>
        <v>项</v>
      </c>
    </row>
    <row r="156" s="296" customFormat="1" ht="38" hidden="1" customHeight="1" spans="1:7">
      <c r="A156" s="316">
        <v>2146406</v>
      </c>
      <c r="B156" s="317" t="s">
        <v>1329</v>
      </c>
      <c r="C156" s="318"/>
      <c r="D156" s="318">
        <f>VLOOKUP(A156,'[3]19'!$A$3:$D$311,4,0)</f>
        <v>0</v>
      </c>
      <c r="E156" s="311" t="e">
        <f t="shared" si="13"/>
        <v>#DIV/0!</v>
      </c>
      <c r="F156" s="312" t="str">
        <f t="shared" si="11"/>
        <v>否</v>
      </c>
      <c r="G156" s="295" t="str">
        <f t="shared" si="12"/>
        <v>项</v>
      </c>
    </row>
    <row r="157" s="296" customFormat="1" ht="38" hidden="1" customHeight="1" spans="1:7">
      <c r="A157" s="316">
        <v>2146407</v>
      </c>
      <c r="B157" s="317" t="s">
        <v>1330</v>
      </c>
      <c r="C157" s="318"/>
      <c r="D157" s="318">
        <f>VLOOKUP(A157,'[3]19'!$A$3:$D$311,4,0)</f>
        <v>0</v>
      </c>
      <c r="E157" s="311" t="e">
        <f t="shared" si="13"/>
        <v>#DIV/0!</v>
      </c>
      <c r="F157" s="312" t="str">
        <f t="shared" si="11"/>
        <v>否</v>
      </c>
      <c r="G157" s="295" t="str">
        <f t="shared" si="12"/>
        <v>项</v>
      </c>
    </row>
    <row r="158" s="296" customFormat="1" ht="38" hidden="1" customHeight="1" spans="1:7">
      <c r="A158" s="316">
        <v>2146499</v>
      </c>
      <c r="B158" s="317" t="s">
        <v>1331</v>
      </c>
      <c r="C158" s="318"/>
      <c r="D158" s="318">
        <f>VLOOKUP(A158,'[3]19'!$A$3:$D$311,4,0)</f>
        <v>0</v>
      </c>
      <c r="E158" s="311" t="e">
        <f t="shared" si="13"/>
        <v>#DIV/0!</v>
      </c>
      <c r="F158" s="312" t="str">
        <f t="shared" si="11"/>
        <v>否</v>
      </c>
      <c r="G158" s="295" t="str">
        <f t="shared" si="12"/>
        <v>项</v>
      </c>
    </row>
    <row r="159" s="296" customFormat="1" ht="38" hidden="1" customHeight="1" spans="1:7">
      <c r="A159" s="316">
        <v>21468</v>
      </c>
      <c r="B159" s="317" t="s">
        <v>1332</v>
      </c>
      <c r="C159" s="318">
        <f>SUM(C160:C165)</f>
        <v>0</v>
      </c>
      <c r="D159" s="318">
        <f>SUM(D160:D165)</f>
        <v>0</v>
      </c>
      <c r="E159" s="311" t="e">
        <f t="shared" si="13"/>
        <v>#DIV/0!</v>
      </c>
      <c r="F159" s="312" t="str">
        <f t="shared" si="11"/>
        <v>否</v>
      </c>
      <c r="G159" s="295" t="str">
        <f t="shared" si="12"/>
        <v>款</v>
      </c>
    </row>
    <row r="160" s="296" customFormat="1" ht="38" hidden="1" customHeight="1" spans="1:7">
      <c r="A160" s="316">
        <v>2146801</v>
      </c>
      <c r="B160" s="317" t="s">
        <v>1333</v>
      </c>
      <c r="C160" s="318"/>
      <c r="D160" s="318">
        <f>VLOOKUP(A160,'[3]19'!$A$3:$D$311,4,0)</f>
        <v>0</v>
      </c>
      <c r="E160" s="311" t="e">
        <f t="shared" si="13"/>
        <v>#DIV/0!</v>
      </c>
      <c r="F160" s="312" t="str">
        <f t="shared" si="11"/>
        <v>否</v>
      </c>
      <c r="G160" s="295" t="str">
        <f t="shared" si="12"/>
        <v>项</v>
      </c>
    </row>
    <row r="161" s="296" customFormat="1" ht="38" hidden="1" customHeight="1" spans="1:7">
      <c r="A161" s="316">
        <v>2146802</v>
      </c>
      <c r="B161" s="317" t="s">
        <v>1334</v>
      </c>
      <c r="C161" s="318"/>
      <c r="D161" s="318">
        <f>VLOOKUP(A161,'[3]19'!$A$3:$D$311,4,0)</f>
        <v>0</v>
      </c>
      <c r="E161" s="311" t="e">
        <f t="shared" si="13"/>
        <v>#DIV/0!</v>
      </c>
      <c r="F161" s="312" t="str">
        <f t="shared" si="11"/>
        <v>否</v>
      </c>
      <c r="G161" s="295" t="str">
        <f t="shared" si="12"/>
        <v>项</v>
      </c>
    </row>
    <row r="162" s="295" customFormat="1" ht="38" hidden="1" customHeight="1" spans="1:7">
      <c r="A162" s="316">
        <v>2146803</v>
      </c>
      <c r="B162" s="317" t="s">
        <v>1335</v>
      </c>
      <c r="C162" s="318"/>
      <c r="D162" s="318">
        <f>VLOOKUP(A162,'[3]19'!$A$3:$D$311,4,0)</f>
        <v>0</v>
      </c>
      <c r="E162" s="311" t="e">
        <f t="shared" si="13"/>
        <v>#DIV/0!</v>
      </c>
      <c r="F162" s="312" t="str">
        <f t="shared" si="11"/>
        <v>否</v>
      </c>
      <c r="G162" s="295" t="str">
        <f t="shared" si="12"/>
        <v>项</v>
      </c>
    </row>
    <row r="163" s="295" customFormat="1" ht="38" hidden="1" customHeight="1" spans="1:7">
      <c r="A163" s="316">
        <v>2146804</v>
      </c>
      <c r="B163" s="317" t="s">
        <v>1336</v>
      </c>
      <c r="C163" s="318"/>
      <c r="D163" s="318">
        <f>VLOOKUP(A163,'[3]19'!$A$3:$D$311,4,0)</f>
        <v>0</v>
      </c>
      <c r="E163" s="311" t="e">
        <f t="shared" si="13"/>
        <v>#DIV/0!</v>
      </c>
      <c r="F163" s="312" t="str">
        <f t="shared" si="11"/>
        <v>否</v>
      </c>
      <c r="G163" s="295" t="str">
        <f t="shared" si="12"/>
        <v>项</v>
      </c>
    </row>
    <row r="164" s="296" customFormat="1" ht="38" hidden="1" customHeight="1" spans="1:7">
      <c r="A164" s="316">
        <v>2146805</v>
      </c>
      <c r="B164" s="317" t="s">
        <v>1337</v>
      </c>
      <c r="C164" s="318"/>
      <c r="D164" s="318">
        <f>VLOOKUP(A164,'[3]19'!$A$3:$D$311,4,0)</f>
        <v>0</v>
      </c>
      <c r="E164" s="311" t="e">
        <f t="shared" si="13"/>
        <v>#DIV/0!</v>
      </c>
      <c r="F164" s="312" t="str">
        <f t="shared" si="11"/>
        <v>否</v>
      </c>
      <c r="G164" s="295" t="str">
        <f t="shared" si="12"/>
        <v>项</v>
      </c>
    </row>
    <row r="165" s="295" customFormat="1" ht="38" hidden="1" customHeight="1" spans="1:7">
      <c r="A165" s="316">
        <v>2146899</v>
      </c>
      <c r="B165" s="317" t="s">
        <v>1338</v>
      </c>
      <c r="C165" s="318"/>
      <c r="D165" s="318">
        <f>VLOOKUP(A165,'[3]19'!$A$3:$D$311,4,0)</f>
        <v>0</v>
      </c>
      <c r="E165" s="311" t="e">
        <f t="shared" si="13"/>
        <v>#DIV/0!</v>
      </c>
      <c r="F165" s="312" t="str">
        <f t="shared" si="11"/>
        <v>否</v>
      </c>
      <c r="G165" s="295" t="str">
        <f t="shared" si="12"/>
        <v>项</v>
      </c>
    </row>
    <row r="166" s="295" customFormat="1" ht="38" hidden="1" customHeight="1" spans="1:7">
      <c r="A166" s="316">
        <v>21469</v>
      </c>
      <c r="B166" s="314" t="s">
        <v>1339</v>
      </c>
      <c r="C166" s="315"/>
      <c r="D166" s="315"/>
      <c r="E166" s="311" t="e">
        <f t="shared" si="13"/>
        <v>#DIV/0!</v>
      </c>
      <c r="F166" s="312" t="str">
        <f t="shared" si="11"/>
        <v>否</v>
      </c>
      <c r="G166" s="295" t="str">
        <f t="shared" si="12"/>
        <v>款</v>
      </c>
    </row>
    <row r="167" s="296" customFormat="1" ht="38" hidden="1" customHeight="1" spans="1:7">
      <c r="A167" s="316">
        <v>2146901</v>
      </c>
      <c r="B167" s="317" t="s">
        <v>1340</v>
      </c>
      <c r="C167" s="318"/>
      <c r="D167" s="318">
        <f>VLOOKUP(A167,'[3]19'!$A$3:$D$311,4,0)</f>
        <v>0</v>
      </c>
      <c r="E167" s="311" t="e">
        <f t="shared" si="13"/>
        <v>#DIV/0!</v>
      </c>
      <c r="F167" s="312" t="str">
        <f t="shared" si="11"/>
        <v>否</v>
      </c>
      <c r="G167" s="295" t="str">
        <f t="shared" si="12"/>
        <v>项</v>
      </c>
    </row>
    <row r="168" s="296" customFormat="1" ht="38" hidden="1" customHeight="1" spans="1:7">
      <c r="A168" s="316">
        <v>2146902</v>
      </c>
      <c r="B168" s="317" t="s">
        <v>1341</v>
      </c>
      <c r="C168" s="318"/>
      <c r="D168" s="318">
        <f>VLOOKUP(A168,'[3]19'!$A$3:$D$311,4,0)</f>
        <v>0</v>
      </c>
      <c r="E168" s="311" t="e">
        <f t="shared" si="13"/>
        <v>#DIV/0!</v>
      </c>
      <c r="F168" s="312" t="str">
        <f t="shared" si="11"/>
        <v>否</v>
      </c>
      <c r="G168" s="295" t="str">
        <f t="shared" si="12"/>
        <v>项</v>
      </c>
    </row>
    <row r="169" s="296" customFormat="1" ht="38" hidden="1" customHeight="1" spans="1:7">
      <c r="A169" s="316">
        <v>2146903</v>
      </c>
      <c r="B169" s="317" t="s">
        <v>1342</v>
      </c>
      <c r="C169" s="318"/>
      <c r="D169" s="318">
        <f>VLOOKUP(A169,'[3]19'!$A$3:$D$311,4,0)</f>
        <v>0</v>
      </c>
      <c r="E169" s="311" t="e">
        <f t="shared" si="13"/>
        <v>#DIV/0!</v>
      </c>
      <c r="F169" s="312" t="str">
        <f t="shared" si="11"/>
        <v>否</v>
      </c>
      <c r="G169" s="295" t="str">
        <f t="shared" si="12"/>
        <v>项</v>
      </c>
    </row>
    <row r="170" s="296" customFormat="1" ht="38" hidden="1" customHeight="1" spans="1:7">
      <c r="A170" s="316">
        <v>2146904</v>
      </c>
      <c r="B170" s="317" t="s">
        <v>1343</v>
      </c>
      <c r="C170" s="318"/>
      <c r="D170" s="318">
        <f>VLOOKUP(A170,'[3]19'!$A$3:$D$311,4,0)</f>
        <v>0</v>
      </c>
      <c r="E170" s="311" t="e">
        <f t="shared" si="13"/>
        <v>#DIV/0!</v>
      </c>
      <c r="F170" s="312" t="str">
        <f t="shared" si="11"/>
        <v>否</v>
      </c>
      <c r="G170" s="295" t="str">
        <f t="shared" si="12"/>
        <v>项</v>
      </c>
    </row>
    <row r="171" s="296" customFormat="1" ht="38" hidden="1" customHeight="1" spans="1:7">
      <c r="A171" s="316">
        <v>2146906</v>
      </c>
      <c r="B171" s="317" t="s">
        <v>1344</v>
      </c>
      <c r="C171" s="318"/>
      <c r="D171" s="318">
        <f>VLOOKUP(A171,'[3]19'!$A$3:$D$311,4,0)</f>
        <v>0</v>
      </c>
      <c r="E171" s="311" t="e">
        <f t="shared" si="13"/>
        <v>#DIV/0!</v>
      </c>
      <c r="F171" s="312" t="str">
        <f t="shared" si="11"/>
        <v>否</v>
      </c>
      <c r="G171" s="295" t="str">
        <f t="shared" si="12"/>
        <v>项</v>
      </c>
    </row>
    <row r="172" s="296" customFormat="1" ht="38" hidden="1" customHeight="1" spans="1:7">
      <c r="A172" s="316">
        <v>2146907</v>
      </c>
      <c r="B172" s="317" t="s">
        <v>1345</v>
      </c>
      <c r="C172" s="318"/>
      <c r="D172" s="318">
        <f>VLOOKUP(A172,'[3]19'!$A$3:$D$311,4,0)</f>
        <v>0</v>
      </c>
      <c r="E172" s="311" t="e">
        <f t="shared" si="13"/>
        <v>#DIV/0!</v>
      </c>
      <c r="F172" s="312" t="str">
        <f t="shared" si="11"/>
        <v>否</v>
      </c>
      <c r="G172" s="295" t="str">
        <f t="shared" si="12"/>
        <v>项</v>
      </c>
    </row>
    <row r="173" s="296" customFormat="1" ht="38" hidden="1" customHeight="1" spans="1:7">
      <c r="A173" s="316">
        <v>2146908</v>
      </c>
      <c r="B173" s="317" t="s">
        <v>1346</v>
      </c>
      <c r="C173" s="318"/>
      <c r="D173" s="318">
        <f>VLOOKUP(A173,'[3]19'!$A$3:$D$311,4,0)</f>
        <v>0</v>
      </c>
      <c r="E173" s="311" t="e">
        <f t="shared" si="13"/>
        <v>#DIV/0!</v>
      </c>
      <c r="F173" s="312" t="str">
        <f t="shared" si="11"/>
        <v>否</v>
      </c>
      <c r="G173" s="295" t="str">
        <f t="shared" si="12"/>
        <v>项</v>
      </c>
    </row>
    <row r="174" s="295" customFormat="1" ht="38" hidden="1" customHeight="1" spans="1:7">
      <c r="A174" s="316">
        <v>2146999</v>
      </c>
      <c r="B174" s="317" t="s">
        <v>1347</v>
      </c>
      <c r="C174" s="318"/>
      <c r="D174" s="318">
        <f>VLOOKUP(A174,'[3]19'!$A$3:$D$311,4,0)</f>
        <v>0</v>
      </c>
      <c r="E174" s="311" t="e">
        <f t="shared" si="13"/>
        <v>#DIV/0!</v>
      </c>
      <c r="F174" s="312" t="str">
        <f t="shared" si="11"/>
        <v>否</v>
      </c>
      <c r="G174" s="295" t="str">
        <f t="shared" si="12"/>
        <v>项</v>
      </c>
    </row>
    <row r="175" s="295" customFormat="1" ht="38" hidden="1" customHeight="1" spans="1:7">
      <c r="A175" s="316">
        <v>21470</v>
      </c>
      <c r="B175" s="317" t="s">
        <v>1348</v>
      </c>
      <c r="C175" s="318">
        <f>SUM(C176:C177)</f>
        <v>0</v>
      </c>
      <c r="D175" s="318">
        <f>SUM(D176:D177)</f>
        <v>0</v>
      </c>
      <c r="E175" s="311" t="e">
        <f t="shared" si="13"/>
        <v>#DIV/0!</v>
      </c>
      <c r="F175" s="312" t="str">
        <f t="shared" si="11"/>
        <v>否</v>
      </c>
      <c r="G175" s="295" t="str">
        <f t="shared" si="12"/>
        <v>款</v>
      </c>
    </row>
    <row r="176" s="296" customFormat="1" ht="38" hidden="1" customHeight="1" spans="1:7">
      <c r="A176" s="316">
        <v>2147001</v>
      </c>
      <c r="B176" s="317" t="s">
        <v>1310</v>
      </c>
      <c r="C176" s="318"/>
      <c r="D176" s="318">
        <f>VLOOKUP(A176,'[3]19'!$A$3:$D$311,4,0)</f>
        <v>0</v>
      </c>
      <c r="E176" s="311" t="e">
        <f t="shared" si="13"/>
        <v>#DIV/0!</v>
      </c>
      <c r="F176" s="312" t="str">
        <f t="shared" si="11"/>
        <v>否</v>
      </c>
      <c r="G176" s="295" t="str">
        <f t="shared" si="12"/>
        <v>项</v>
      </c>
    </row>
    <row r="177" s="296" customFormat="1" ht="38" hidden="1" customHeight="1" spans="1:7">
      <c r="A177" s="316">
        <v>2147099</v>
      </c>
      <c r="B177" s="317" t="s">
        <v>1349</v>
      </c>
      <c r="C177" s="318"/>
      <c r="D177" s="318">
        <f>VLOOKUP(A177,'[3]19'!$A$3:$D$311,4,0)</f>
        <v>0</v>
      </c>
      <c r="E177" s="311" t="e">
        <f t="shared" si="13"/>
        <v>#DIV/0!</v>
      </c>
      <c r="F177" s="312" t="str">
        <f t="shared" si="11"/>
        <v>否</v>
      </c>
      <c r="G177" s="295" t="str">
        <f t="shared" si="12"/>
        <v>项</v>
      </c>
    </row>
    <row r="178" s="296" customFormat="1" ht="38" hidden="1" customHeight="1" spans="1:7">
      <c r="A178" s="316">
        <v>21471</v>
      </c>
      <c r="B178" s="314" t="s">
        <v>1350</v>
      </c>
      <c r="C178" s="315"/>
      <c r="D178" s="315"/>
      <c r="E178" s="311" t="e">
        <f t="shared" si="13"/>
        <v>#DIV/0!</v>
      </c>
      <c r="F178" s="312" t="str">
        <f t="shared" si="11"/>
        <v>否</v>
      </c>
      <c r="G178" s="295" t="str">
        <f t="shared" si="12"/>
        <v>款</v>
      </c>
    </row>
    <row r="179" s="296" customFormat="1" ht="38" hidden="1" customHeight="1" spans="1:7">
      <c r="A179" s="316">
        <v>2147101</v>
      </c>
      <c r="B179" s="317" t="s">
        <v>1310</v>
      </c>
      <c r="C179" s="318"/>
      <c r="D179" s="318">
        <f>VLOOKUP(A179,'[3]19'!$A$3:$D$311,4,0)</f>
        <v>0</v>
      </c>
      <c r="E179" s="311" t="e">
        <f t="shared" si="13"/>
        <v>#DIV/0!</v>
      </c>
      <c r="F179" s="312" t="str">
        <f t="shared" si="11"/>
        <v>否</v>
      </c>
      <c r="G179" s="295" t="str">
        <f t="shared" si="12"/>
        <v>项</v>
      </c>
    </row>
    <row r="180" s="296" customFormat="1" ht="38" hidden="1" customHeight="1" spans="1:7">
      <c r="A180" s="316">
        <v>2147199</v>
      </c>
      <c r="B180" s="317" t="s">
        <v>1351</v>
      </c>
      <c r="C180" s="318"/>
      <c r="D180" s="318">
        <f>VLOOKUP(A180,'[3]19'!$A$3:$D$311,4,0)</f>
        <v>0</v>
      </c>
      <c r="E180" s="311" t="e">
        <f t="shared" si="13"/>
        <v>#DIV/0!</v>
      </c>
      <c r="F180" s="312" t="str">
        <f t="shared" si="11"/>
        <v>否</v>
      </c>
      <c r="G180" s="295" t="str">
        <f t="shared" si="12"/>
        <v>项</v>
      </c>
    </row>
    <row r="181" s="296" customFormat="1" ht="38" hidden="1" customHeight="1" spans="1:7">
      <c r="A181" s="316">
        <v>21472</v>
      </c>
      <c r="B181" s="317" t="s">
        <v>1352</v>
      </c>
      <c r="C181" s="318">
        <v>0</v>
      </c>
      <c r="D181" s="318">
        <v>0</v>
      </c>
      <c r="E181" s="311" t="e">
        <f t="shared" si="13"/>
        <v>#DIV/0!</v>
      </c>
      <c r="F181" s="312" t="str">
        <f t="shared" si="11"/>
        <v>否</v>
      </c>
      <c r="G181" s="295" t="str">
        <f t="shared" si="12"/>
        <v>款</v>
      </c>
    </row>
    <row r="182" s="295" customFormat="1" ht="38" hidden="1" customHeight="1" spans="1:7">
      <c r="A182" s="316">
        <v>21473</v>
      </c>
      <c r="B182" s="317" t="s">
        <v>1353</v>
      </c>
      <c r="C182" s="318">
        <f>SUM(C183:C185)</f>
        <v>0</v>
      </c>
      <c r="D182" s="318">
        <f>SUM(D183:D185)</f>
        <v>0</v>
      </c>
      <c r="E182" s="311" t="e">
        <f t="shared" si="13"/>
        <v>#DIV/0!</v>
      </c>
      <c r="F182" s="312" t="str">
        <f t="shared" si="11"/>
        <v>否</v>
      </c>
      <c r="G182" s="295" t="str">
        <f t="shared" si="12"/>
        <v>款</v>
      </c>
    </row>
    <row r="183" s="295" customFormat="1" ht="38" hidden="1" customHeight="1" spans="1:7">
      <c r="A183" s="316">
        <v>2147301</v>
      </c>
      <c r="B183" s="317" t="s">
        <v>1319</v>
      </c>
      <c r="C183" s="318"/>
      <c r="D183" s="318"/>
      <c r="E183" s="311" t="e">
        <f t="shared" si="13"/>
        <v>#DIV/0!</v>
      </c>
      <c r="F183" s="312" t="str">
        <f t="shared" si="11"/>
        <v>否</v>
      </c>
      <c r="G183" s="295" t="str">
        <f t="shared" si="12"/>
        <v>项</v>
      </c>
    </row>
    <row r="184" s="295" customFormat="1" ht="38" hidden="1" customHeight="1" spans="1:7">
      <c r="A184" s="316">
        <v>2147303</v>
      </c>
      <c r="B184" s="317" t="s">
        <v>1321</v>
      </c>
      <c r="C184" s="318"/>
      <c r="D184" s="318"/>
      <c r="E184" s="311" t="e">
        <f t="shared" si="13"/>
        <v>#DIV/0!</v>
      </c>
      <c r="F184" s="312" t="str">
        <f t="shared" si="11"/>
        <v>否</v>
      </c>
      <c r="G184" s="295" t="str">
        <f t="shared" si="12"/>
        <v>项</v>
      </c>
    </row>
    <row r="185" s="296" customFormat="1" ht="38" hidden="1" customHeight="1" spans="1:7">
      <c r="A185" s="316">
        <v>2147399</v>
      </c>
      <c r="B185" s="317" t="s">
        <v>1354</v>
      </c>
      <c r="C185" s="318"/>
      <c r="D185" s="318"/>
      <c r="E185" s="311" t="e">
        <f t="shared" si="13"/>
        <v>#DIV/0!</v>
      </c>
      <c r="F185" s="312" t="str">
        <f t="shared" si="11"/>
        <v>否</v>
      </c>
      <c r="G185" s="295" t="str">
        <f t="shared" si="12"/>
        <v>项</v>
      </c>
    </row>
    <row r="186" s="295" customFormat="1" ht="38" customHeight="1" spans="1:7">
      <c r="A186" s="319">
        <v>215</v>
      </c>
      <c r="B186" s="309" t="s">
        <v>1355</v>
      </c>
      <c r="C186" s="310"/>
      <c r="D186" s="310"/>
      <c r="E186" s="311"/>
      <c r="F186" s="312" t="str">
        <f t="shared" si="11"/>
        <v>是</v>
      </c>
      <c r="G186" s="295" t="str">
        <f t="shared" si="12"/>
        <v>类</v>
      </c>
    </row>
    <row r="187" s="295" customFormat="1" ht="38" hidden="1" customHeight="1" spans="1:7">
      <c r="A187" s="316">
        <v>21562</v>
      </c>
      <c r="B187" s="314" t="s">
        <v>1356</v>
      </c>
      <c r="C187" s="315"/>
      <c r="D187" s="315"/>
      <c r="E187" s="311" t="e">
        <f t="shared" ref="E187:E219" si="14">(D187-C187)/C187</f>
        <v>#DIV/0!</v>
      </c>
      <c r="F187" s="312" t="str">
        <f t="shared" si="11"/>
        <v>否</v>
      </c>
      <c r="G187" s="295" t="str">
        <f t="shared" si="12"/>
        <v>款</v>
      </c>
    </row>
    <row r="188" s="295" customFormat="1" ht="38" hidden="1" customHeight="1" spans="1:7">
      <c r="A188" s="316">
        <v>2156202</v>
      </c>
      <c r="B188" s="317" t="s">
        <v>1357</v>
      </c>
      <c r="C188" s="318"/>
      <c r="D188" s="318">
        <f>VLOOKUP(A188,'[3]19'!$A$3:$D$311,4,0)</f>
        <v>0</v>
      </c>
      <c r="E188" s="311" t="e">
        <f t="shared" si="14"/>
        <v>#DIV/0!</v>
      </c>
      <c r="F188" s="312" t="str">
        <f t="shared" si="11"/>
        <v>否</v>
      </c>
      <c r="G188" s="295" t="str">
        <f t="shared" si="12"/>
        <v>项</v>
      </c>
    </row>
    <row r="189" s="296" customFormat="1" ht="38" hidden="1" customHeight="1" spans="1:7">
      <c r="A189" s="316">
        <v>2156299</v>
      </c>
      <c r="B189" s="317" t="s">
        <v>1358</v>
      </c>
      <c r="C189" s="318"/>
      <c r="D189" s="318">
        <f>VLOOKUP(A189,'[3]19'!$A$3:$D$311,4,0)</f>
        <v>0</v>
      </c>
      <c r="E189" s="311" t="e">
        <f t="shared" si="14"/>
        <v>#DIV/0!</v>
      </c>
      <c r="F189" s="312" t="str">
        <f t="shared" si="11"/>
        <v>否</v>
      </c>
      <c r="G189" s="295" t="str">
        <f t="shared" si="12"/>
        <v>项</v>
      </c>
    </row>
    <row r="190" s="297" customFormat="1" ht="38" customHeight="1" spans="1:7">
      <c r="A190" s="319">
        <v>229</v>
      </c>
      <c r="B190" s="309" t="s">
        <v>1359</v>
      </c>
      <c r="C190" s="310">
        <f>SUM(C191,C195,C204)</f>
        <v>32593</v>
      </c>
      <c r="D190" s="310">
        <f>SUM(D191,D195,D204)</f>
        <v>2722</v>
      </c>
      <c r="E190" s="320">
        <f t="shared" si="14"/>
        <v>-0.916</v>
      </c>
      <c r="F190" s="328" t="str">
        <f t="shared" si="11"/>
        <v>是</v>
      </c>
      <c r="G190" s="329" t="str">
        <f t="shared" si="12"/>
        <v>类</v>
      </c>
    </row>
    <row r="191" s="295" customFormat="1" ht="38" customHeight="1" spans="1:7">
      <c r="A191" s="316">
        <v>22904</v>
      </c>
      <c r="B191" s="314" t="s">
        <v>1360</v>
      </c>
      <c r="C191" s="315">
        <f>SUM(C192:C194)</f>
        <v>32300</v>
      </c>
      <c r="D191" s="315">
        <f>SUM(D192:D194)</f>
        <v>0</v>
      </c>
      <c r="E191" s="311">
        <f t="shared" si="14"/>
        <v>-1</v>
      </c>
      <c r="F191" s="312" t="str">
        <f t="shared" si="11"/>
        <v>是</v>
      </c>
      <c r="G191" s="295" t="str">
        <f t="shared" si="12"/>
        <v>款</v>
      </c>
    </row>
    <row r="192" s="295" customFormat="1" ht="38" hidden="1" customHeight="1" spans="1:7">
      <c r="A192" s="316">
        <v>2290401</v>
      </c>
      <c r="B192" s="317" t="s">
        <v>1361</v>
      </c>
      <c r="C192" s="318"/>
      <c r="D192" s="318">
        <f>VLOOKUP(A192,'[3]19'!$A$3:$D$311,4,0)</f>
        <v>0</v>
      </c>
      <c r="E192" s="311" t="e">
        <f t="shared" si="14"/>
        <v>#DIV/0!</v>
      </c>
      <c r="F192" s="312" t="str">
        <f t="shared" si="11"/>
        <v>否</v>
      </c>
      <c r="G192" s="295" t="str">
        <f t="shared" si="12"/>
        <v>项</v>
      </c>
    </row>
    <row r="193" s="296" customFormat="1" ht="38" customHeight="1" spans="1:7">
      <c r="A193" s="316">
        <v>2290402</v>
      </c>
      <c r="B193" s="317" t="s">
        <v>1362</v>
      </c>
      <c r="C193" s="318">
        <v>24000</v>
      </c>
      <c r="D193" s="318">
        <f>VLOOKUP(A193,'[3]19'!$A$3:$D$311,4,0)</f>
        <v>0</v>
      </c>
      <c r="E193" s="311">
        <f t="shared" si="14"/>
        <v>-1</v>
      </c>
      <c r="F193" s="312" t="str">
        <f t="shared" si="11"/>
        <v>是</v>
      </c>
      <c r="G193" s="295" t="str">
        <f t="shared" si="12"/>
        <v>项</v>
      </c>
    </row>
    <row r="194" s="296" customFormat="1" ht="38" customHeight="1" spans="1:7">
      <c r="A194" s="316">
        <v>2290403</v>
      </c>
      <c r="B194" s="317" t="s">
        <v>1363</v>
      </c>
      <c r="C194" s="318">
        <v>8300</v>
      </c>
      <c r="D194" s="318">
        <f>VLOOKUP(A194,'[3]19'!$A$3:$D$311,4,0)</f>
        <v>0</v>
      </c>
      <c r="E194" s="311">
        <f t="shared" si="14"/>
        <v>-1</v>
      </c>
      <c r="F194" s="312" t="str">
        <f t="shared" si="11"/>
        <v>是</v>
      </c>
      <c r="G194" s="295" t="str">
        <f t="shared" si="12"/>
        <v>项</v>
      </c>
    </row>
    <row r="195" s="295" customFormat="1" ht="38" hidden="1" customHeight="1" spans="1:7">
      <c r="A195" s="316">
        <v>22908</v>
      </c>
      <c r="B195" s="314" t="s">
        <v>1364</v>
      </c>
      <c r="C195" s="315">
        <f>SUM(C196:C203)</f>
        <v>0</v>
      </c>
      <c r="D195" s="315">
        <f>SUM(D196:D203)</f>
        <v>0</v>
      </c>
      <c r="E195" s="311" t="e">
        <f t="shared" si="14"/>
        <v>#DIV/0!</v>
      </c>
      <c r="F195" s="312" t="str">
        <f t="shared" si="11"/>
        <v>否</v>
      </c>
      <c r="G195" s="295" t="str">
        <f t="shared" si="12"/>
        <v>款</v>
      </c>
    </row>
    <row r="196" s="296" customFormat="1" ht="38" hidden="1" customHeight="1" spans="1:7">
      <c r="A196" s="316">
        <v>2290802</v>
      </c>
      <c r="B196" s="317" t="s">
        <v>1365</v>
      </c>
      <c r="C196" s="318"/>
      <c r="D196" s="318">
        <f>VLOOKUP(A196,'[3]19'!$A$3:$D$311,4,0)</f>
        <v>0</v>
      </c>
      <c r="E196" s="311" t="e">
        <f t="shared" si="14"/>
        <v>#DIV/0!</v>
      </c>
      <c r="F196" s="312" t="str">
        <f t="shared" ref="F196:F259" si="15">IF(LEN(A196)=3,"是",IF(B196&lt;&gt;"",IF(SUM(C196:D196)&lt;&gt;0,"是","否"),"是"))</f>
        <v>否</v>
      </c>
      <c r="G196" s="295" t="str">
        <f t="shared" ref="G196:G259" si="16">IF(LEN(A196)=3,"类",IF(LEN(A196)=5,"款","项"))</f>
        <v>项</v>
      </c>
    </row>
    <row r="197" s="295" customFormat="1" ht="38" hidden="1" customHeight="1" spans="1:7">
      <c r="A197" s="316">
        <v>2290803</v>
      </c>
      <c r="B197" s="317" t="s">
        <v>1366</v>
      </c>
      <c r="C197" s="318"/>
      <c r="D197" s="318">
        <f>VLOOKUP(A197,'[3]19'!$A$3:$D$311,4,0)</f>
        <v>0</v>
      </c>
      <c r="E197" s="311" t="e">
        <f t="shared" si="14"/>
        <v>#DIV/0!</v>
      </c>
      <c r="F197" s="312" t="str">
        <f t="shared" si="15"/>
        <v>否</v>
      </c>
      <c r="G197" s="295" t="str">
        <f t="shared" si="16"/>
        <v>项</v>
      </c>
    </row>
    <row r="198" s="295" customFormat="1" ht="38" hidden="1" customHeight="1" spans="1:7">
      <c r="A198" s="316">
        <v>2290804</v>
      </c>
      <c r="B198" s="317" t="s">
        <v>1367</v>
      </c>
      <c r="C198" s="318"/>
      <c r="D198" s="318">
        <f>VLOOKUP(A198,'[3]19'!$A$3:$D$311,4,0)</f>
        <v>0</v>
      </c>
      <c r="E198" s="311" t="e">
        <f t="shared" si="14"/>
        <v>#DIV/0!</v>
      </c>
      <c r="F198" s="312" t="str">
        <f t="shared" si="15"/>
        <v>否</v>
      </c>
      <c r="G198" s="295" t="str">
        <f t="shared" si="16"/>
        <v>项</v>
      </c>
    </row>
    <row r="199" s="295" customFormat="1" ht="38" hidden="1" customHeight="1" spans="1:7">
      <c r="A199" s="316">
        <v>2290805</v>
      </c>
      <c r="B199" s="317" t="s">
        <v>1368</v>
      </c>
      <c r="C199" s="318"/>
      <c r="D199" s="318">
        <f>VLOOKUP(A199,'[3]19'!$A$3:$D$311,4,0)</f>
        <v>0</v>
      </c>
      <c r="E199" s="311" t="e">
        <f t="shared" si="14"/>
        <v>#DIV/0!</v>
      </c>
      <c r="F199" s="312" t="str">
        <f t="shared" si="15"/>
        <v>否</v>
      </c>
      <c r="G199" s="295" t="str">
        <f t="shared" si="16"/>
        <v>项</v>
      </c>
    </row>
    <row r="200" s="295" customFormat="1" ht="38" hidden="1" customHeight="1" spans="1:7">
      <c r="A200" s="316">
        <v>2290806</v>
      </c>
      <c r="B200" s="317" t="s">
        <v>1369</v>
      </c>
      <c r="C200" s="318"/>
      <c r="D200" s="318">
        <f>VLOOKUP(A200,'[3]19'!$A$3:$D$311,4,0)</f>
        <v>0</v>
      </c>
      <c r="E200" s="311" t="e">
        <f t="shared" si="14"/>
        <v>#DIV/0!</v>
      </c>
      <c r="F200" s="312" t="str">
        <f t="shared" si="15"/>
        <v>否</v>
      </c>
      <c r="G200" s="295" t="str">
        <f t="shared" si="16"/>
        <v>项</v>
      </c>
    </row>
    <row r="201" s="295" customFormat="1" ht="38" hidden="1" customHeight="1" spans="1:7">
      <c r="A201" s="316">
        <v>2290807</v>
      </c>
      <c r="B201" s="317" t="s">
        <v>1370</v>
      </c>
      <c r="C201" s="318"/>
      <c r="D201" s="318">
        <f>VLOOKUP(A201,'[3]19'!$A$3:$D$311,4,0)</f>
        <v>0</v>
      </c>
      <c r="E201" s="311" t="e">
        <f t="shared" si="14"/>
        <v>#DIV/0!</v>
      </c>
      <c r="F201" s="312" t="str">
        <f t="shared" si="15"/>
        <v>否</v>
      </c>
      <c r="G201" s="295" t="str">
        <f t="shared" si="16"/>
        <v>项</v>
      </c>
    </row>
    <row r="202" s="296" customFormat="1" ht="38" hidden="1" customHeight="1" spans="1:7">
      <c r="A202" s="316">
        <v>2290808</v>
      </c>
      <c r="B202" s="317" t="s">
        <v>1371</v>
      </c>
      <c r="C202" s="318"/>
      <c r="D202" s="318">
        <f>VLOOKUP(A202,'[3]19'!$A$3:$D$311,4,0)</f>
        <v>0</v>
      </c>
      <c r="E202" s="311" t="e">
        <f t="shared" si="14"/>
        <v>#DIV/0!</v>
      </c>
      <c r="F202" s="312" t="str">
        <f t="shared" si="15"/>
        <v>否</v>
      </c>
      <c r="G202" s="295" t="str">
        <f t="shared" si="16"/>
        <v>项</v>
      </c>
    </row>
    <row r="203" s="295" customFormat="1" ht="38" hidden="1" customHeight="1" spans="1:7">
      <c r="A203" s="316">
        <v>2290899</v>
      </c>
      <c r="B203" s="317" t="s">
        <v>1372</v>
      </c>
      <c r="C203" s="318"/>
      <c r="D203" s="318">
        <f>VLOOKUP(A203,'[3]19'!$A$3:$D$311,4,0)</f>
        <v>0</v>
      </c>
      <c r="E203" s="311" t="e">
        <f t="shared" si="14"/>
        <v>#DIV/0!</v>
      </c>
      <c r="F203" s="312" t="str">
        <f t="shared" si="15"/>
        <v>否</v>
      </c>
      <c r="G203" s="295" t="str">
        <f t="shared" si="16"/>
        <v>项</v>
      </c>
    </row>
    <row r="204" s="295" customFormat="1" ht="38" customHeight="1" spans="1:7">
      <c r="A204" s="316">
        <v>22960</v>
      </c>
      <c r="B204" s="314" t="s">
        <v>1373</v>
      </c>
      <c r="C204" s="315">
        <f>SUM(C205:C215)</f>
        <v>293</v>
      </c>
      <c r="D204" s="315">
        <f>SUM(D205:D215)</f>
        <v>2722</v>
      </c>
      <c r="E204" s="311">
        <f t="shared" si="14"/>
        <v>8.29</v>
      </c>
      <c r="F204" s="312" t="str">
        <f t="shared" si="15"/>
        <v>是</v>
      </c>
      <c r="G204" s="295" t="str">
        <f t="shared" si="16"/>
        <v>款</v>
      </c>
    </row>
    <row r="205" s="295" customFormat="1" ht="38" hidden="1" customHeight="1" spans="1:7">
      <c r="A205" s="323">
        <v>2296001</v>
      </c>
      <c r="B205" s="317" t="s">
        <v>1374</v>
      </c>
      <c r="C205" s="318"/>
      <c r="D205" s="318">
        <f>VLOOKUP(A205,'[3]19'!$A$3:$D$311,4,0)</f>
        <v>0</v>
      </c>
      <c r="E205" s="311" t="e">
        <f t="shared" si="14"/>
        <v>#DIV/0!</v>
      </c>
      <c r="F205" s="312" t="str">
        <f t="shared" si="15"/>
        <v>否</v>
      </c>
      <c r="G205" s="295" t="str">
        <f t="shared" si="16"/>
        <v>项</v>
      </c>
    </row>
    <row r="206" s="296" customFormat="1" ht="38" customHeight="1" spans="1:7">
      <c r="A206" s="316">
        <v>2296002</v>
      </c>
      <c r="B206" s="317" t="s">
        <v>1375</v>
      </c>
      <c r="C206" s="318">
        <v>103</v>
      </c>
      <c r="D206" s="318">
        <f>VLOOKUP(A206,'[3]19'!$A$3:$D$311,4,0)</f>
        <v>2105</v>
      </c>
      <c r="E206" s="311">
        <f t="shared" si="14"/>
        <v>19.437</v>
      </c>
      <c r="F206" s="312" t="str">
        <f t="shared" si="15"/>
        <v>是</v>
      </c>
      <c r="G206" s="295" t="str">
        <f t="shared" si="16"/>
        <v>项</v>
      </c>
    </row>
    <row r="207" s="295" customFormat="1" ht="38" customHeight="1" spans="1:7">
      <c r="A207" s="316">
        <v>2296003</v>
      </c>
      <c r="B207" s="317" t="s">
        <v>1376</v>
      </c>
      <c r="C207" s="318">
        <v>27</v>
      </c>
      <c r="D207" s="318">
        <f>VLOOKUP(A207,'[3]19'!$A$3:$D$311,4,0)</f>
        <v>199</v>
      </c>
      <c r="E207" s="311">
        <f t="shared" si="14"/>
        <v>6.37</v>
      </c>
      <c r="F207" s="312" t="str">
        <f t="shared" si="15"/>
        <v>是</v>
      </c>
      <c r="G207" s="295" t="str">
        <f t="shared" si="16"/>
        <v>项</v>
      </c>
    </row>
    <row r="208" s="295" customFormat="1" ht="38" customHeight="1" spans="1:7">
      <c r="A208" s="316">
        <v>2296004</v>
      </c>
      <c r="B208" s="317" t="s">
        <v>1377</v>
      </c>
      <c r="C208" s="318">
        <v>16</v>
      </c>
      <c r="D208" s="318">
        <f>VLOOKUP(A208,'[3]19'!$A$3:$D$311,4,0)</f>
        <v>19</v>
      </c>
      <c r="E208" s="311">
        <f t="shared" si="14"/>
        <v>0.188</v>
      </c>
      <c r="F208" s="312" t="str">
        <f t="shared" si="15"/>
        <v>是</v>
      </c>
      <c r="G208" s="295" t="str">
        <f t="shared" si="16"/>
        <v>项</v>
      </c>
    </row>
    <row r="209" s="295" customFormat="1" ht="38" hidden="1" customHeight="1" spans="1:7">
      <c r="A209" s="316">
        <v>2296005</v>
      </c>
      <c r="B209" s="317" t="s">
        <v>1378</v>
      </c>
      <c r="C209" s="318"/>
      <c r="D209" s="318">
        <f>VLOOKUP(A209,'[3]19'!$A$3:$D$311,4,0)</f>
        <v>0</v>
      </c>
      <c r="E209" s="311" t="e">
        <f t="shared" si="14"/>
        <v>#DIV/0!</v>
      </c>
      <c r="F209" s="312" t="str">
        <f t="shared" si="15"/>
        <v>否</v>
      </c>
      <c r="G209" s="295" t="str">
        <f t="shared" si="16"/>
        <v>项</v>
      </c>
    </row>
    <row r="210" s="295" customFormat="1" ht="38" customHeight="1" spans="1:7">
      <c r="A210" s="316">
        <v>2296006</v>
      </c>
      <c r="B210" s="317" t="s">
        <v>1379</v>
      </c>
      <c r="C210" s="318">
        <v>87</v>
      </c>
      <c r="D210" s="318">
        <f>VLOOKUP(A210,'[3]19'!$A$3:$D$311,4,0)</f>
        <v>43</v>
      </c>
      <c r="E210" s="311">
        <f t="shared" si="14"/>
        <v>-0.506</v>
      </c>
      <c r="F210" s="312" t="str">
        <f t="shared" si="15"/>
        <v>是</v>
      </c>
      <c r="G210" s="295" t="str">
        <f t="shared" si="16"/>
        <v>项</v>
      </c>
    </row>
    <row r="211" s="296" customFormat="1" ht="38" hidden="1" customHeight="1" spans="1:7">
      <c r="A211" s="316">
        <v>2296010</v>
      </c>
      <c r="B211" s="317" t="s">
        <v>1380</v>
      </c>
      <c r="C211" s="318"/>
      <c r="D211" s="318">
        <f>VLOOKUP(A211,'[3]19'!$A$3:$D$311,4,0)</f>
        <v>0</v>
      </c>
      <c r="E211" s="311" t="e">
        <f t="shared" si="14"/>
        <v>#DIV/0!</v>
      </c>
      <c r="F211" s="312" t="str">
        <f t="shared" si="15"/>
        <v>否</v>
      </c>
      <c r="G211" s="295" t="str">
        <f t="shared" si="16"/>
        <v>项</v>
      </c>
    </row>
    <row r="212" s="296" customFormat="1" ht="38" hidden="1" customHeight="1" spans="1:7">
      <c r="A212" s="316">
        <v>2296011</v>
      </c>
      <c r="B212" s="317" t="s">
        <v>1381</v>
      </c>
      <c r="C212" s="318"/>
      <c r="D212" s="318">
        <f>VLOOKUP(A212,'[3]19'!$A$3:$D$311,4,0)</f>
        <v>0</v>
      </c>
      <c r="E212" s="311" t="e">
        <f t="shared" si="14"/>
        <v>#DIV/0!</v>
      </c>
      <c r="F212" s="312" t="str">
        <f t="shared" si="15"/>
        <v>否</v>
      </c>
      <c r="G212" s="295" t="str">
        <f t="shared" si="16"/>
        <v>项</v>
      </c>
    </row>
    <row r="213" s="296" customFormat="1" ht="38" hidden="1" customHeight="1" spans="1:7">
      <c r="A213" s="316">
        <v>2296012</v>
      </c>
      <c r="B213" s="317" t="s">
        <v>1382</v>
      </c>
      <c r="C213" s="318"/>
      <c r="D213" s="318">
        <f>VLOOKUP(A213,'[3]19'!$A$3:$D$311,4,0)</f>
        <v>0</v>
      </c>
      <c r="E213" s="311" t="e">
        <f t="shared" si="14"/>
        <v>#DIV/0!</v>
      </c>
      <c r="F213" s="312" t="str">
        <f t="shared" si="15"/>
        <v>否</v>
      </c>
      <c r="G213" s="295" t="str">
        <f t="shared" si="16"/>
        <v>项</v>
      </c>
    </row>
    <row r="214" s="295" customFormat="1" ht="38" hidden="1" customHeight="1" spans="1:7">
      <c r="A214" s="316">
        <v>2296013</v>
      </c>
      <c r="B214" s="317" t="s">
        <v>1383</v>
      </c>
      <c r="C214" s="318"/>
      <c r="D214" s="318">
        <f>VLOOKUP(A214,'[3]19'!$A$3:$D$311,4,0)</f>
        <v>0</v>
      </c>
      <c r="E214" s="311" t="e">
        <f t="shared" si="14"/>
        <v>#DIV/0!</v>
      </c>
      <c r="F214" s="312" t="str">
        <f t="shared" si="15"/>
        <v>否</v>
      </c>
      <c r="G214" s="295" t="str">
        <f t="shared" si="16"/>
        <v>项</v>
      </c>
    </row>
    <row r="215" s="296" customFormat="1" ht="38" customHeight="1" spans="1:7">
      <c r="A215" s="316">
        <v>2296099</v>
      </c>
      <c r="B215" s="317" t="s">
        <v>1384</v>
      </c>
      <c r="C215" s="318">
        <v>60</v>
      </c>
      <c r="D215" s="318">
        <f>VLOOKUP(A215,'[3]19'!$A$3:$D$311,4,0)</f>
        <v>356</v>
      </c>
      <c r="E215" s="311">
        <f t="shared" si="14"/>
        <v>4.933</v>
      </c>
      <c r="F215" s="312" t="str">
        <f t="shared" si="15"/>
        <v>是</v>
      </c>
      <c r="G215" s="295" t="str">
        <f t="shared" si="16"/>
        <v>项</v>
      </c>
    </row>
    <row r="216" s="296" customFormat="1" ht="38" customHeight="1" spans="1:7">
      <c r="A216" s="319">
        <v>232</v>
      </c>
      <c r="B216" s="309" t="s">
        <v>1385</v>
      </c>
      <c r="C216" s="310">
        <f>SUM(C217:C232)</f>
        <v>4821</v>
      </c>
      <c r="D216" s="310">
        <f>SUM(D217:D232)</f>
        <v>6607</v>
      </c>
      <c r="E216" s="311">
        <f t="shared" si="14"/>
        <v>0.37</v>
      </c>
      <c r="F216" s="312" t="str">
        <f t="shared" si="15"/>
        <v>是</v>
      </c>
      <c r="G216" s="295" t="str">
        <f t="shared" si="16"/>
        <v>类</v>
      </c>
    </row>
    <row r="217" s="296" customFormat="1" ht="38" hidden="1" customHeight="1" spans="1:7">
      <c r="A217" s="316">
        <v>2320401</v>
      </c>
      <c r="B217" s="317" t="s">
        <v>1386</v>
      </c>
      <c r="C217" s="318"/>
      <c r="D217" s="318">
        <f>VLOOKUP(A217,'[3]19'!$A$3:$D$311,4,0)</f>
        <v>0</v>
      </c>
      <c r="E217" s="311" t="e">
        <f t="shared" si="14"/>
        <v>#DIV/0!</v>
      </c>
      <c r="F217" s="312" t="str">
        <f t="shared" si="15"/>
        <v>否</v>
      </c>
      <c r="G217" s="295" t="str">
        <f t="shared" si="16"/>
        <v>项</v>
      </c>
    </row>
    <row r="218" s="296" customFormat="1" ht="38" hidden="1" customHeight="1" spans="1:7">
      <c r="A218" s="316">
        <v>2320402</v>
      </c>
      <c r="B218" s="317" t="s">
        <v>1387</v>
      </c>
      <c r="C218" s="318"/>
      <c r="D218" s="318">
        <f>VLOOKUP(A218,'[3]19'!$A$3:$D$311,4,0)</f>
        <v>0</v>
      </c>
      <c r="E218" s="311" t="e">
        <f t="shared" si="14"/>
        <v>#DIV/0!</v>
      </c>
      <c r="F218" s="312" t="str">
        <f t="shared" si="15"/>
        <v>否</v>
      </c>
      <c r="G218" s="295" t="str">
        <f t="shared" si="16"/>
        <v>项</v>
      </c>
    </row>
    <row r="219" s="296" customFormat="1" ht="38" hidden="1" customHeight="1" spans="1:7">
      <c r="A219" s="316">
        <v>2320405</v>
      </c>
      <c r="B219" s="317" t="s">
        <v>1388</v>
      </c>
      <c r="C219" s="318"/>
      <c r="D219" s="318">
        <f>VLOOKUP(A219,'[3]19'!$A$3:$D$311,4,0)</f>
        <v>0</v>
      </c>
      <c r="E219" s="311" t="e">
        <f t="shared" si="14"/>
        <v>#DIV/0!</v>
      </c>
      <c r="F219" s="312" t="str">
        <f t="shared" si="15"/>
        <v>否</v>
      </c>
      <c r="G219" s="295" t="str">
        <f t="shared" si="16"/>
        <v>项</v>
      </c>
    </row>
    <row r="220" s="296" customFormat="1" ht="38" customHeight="1" spans="1:7">
      <c r="A220" s="316">
        <v>2320411</v>
      </c>
      <c r="B220" s="317" t="s">
        <v>1389</v>
      </c>
      <c r="C220" s="318"/>
      <c r="D220" s="318">
        <f>VLOOKUP(A220,'[3]19'!$A$3:$D$311,4,0)</f>
        <v>86</v>
      </c>
      <c r="E220" s="320">
        <f>IF(C220&lt;0,"",IFERROR(D220/C220-1,0))</f>
        <v>0</v>
      </c>
      <c r="F220" s="312" t="str">
        <f t="shared" si="15"/>
        <v>是</v>
      </c>
      <c r="G220" s="295" t="str">
        <f t="shared" si="16"/>
        <v>项</v>
      </c>
    </row>
    <row r="221" s="296" customFormat="1" ht="38" hidden="1" customHeight="1" spans="1:7">
      <c r="A221" s="316">
        <v>2320413</v>
      </c>
      <c r="B221" s="317" t="s">
        <v>1390</v>
      </c>
      <c r="C221" s="318"/>
      <c r="D221" s="318">
        <f>VLOOKUP(A221,'[3]19'!$A$3:$D$311,4,0)</f>
        <v>0</v>
      </c>
      <c r="E221" s="311" t="e">
        <f t="shared" ref="E221:E231" si="17">(D221-C221)/C221</f>
        <v>#DIV/0!</v>
      </c>
      <c r="F221" s="312" t="str">
        <f t="shared" si="15"/>
        <v>否</v>
      </c>
      <c r="G221" s="295" t="str">
        <f t="shared" si="16"/>
        <v>项</v>
      </c>
    </row>
    <row r="222" s="295" customFormat="1" ht="38" hidden="1" customHeight="1" spans="1:7">
      <c r="A222" s="316">
        <v>2320414</v>
      </c>
      <c r="B222" s="317" t="s">
        <v>1391</v>
      </c>
      <c r="C222" s="318"/>
      <c r="D222" s="318">
        <f>VLOOKUP(A222,'[3]19'!$A$3:$D$311,4,0)</f>
        <v>0</v>
      </c>
      <c r="E222" s="311" t="e">
        <f t="shared" si="17"/>
        <v>#DIV/0!</v>
      </c>
      <c r="F222" s="312" t="str">
        <f t="shared" si="15"/>
        <v>否</v>
      </c>
      <c r="G222" s="295" t="str">
        <f t="shared" si="16"/>
        <v>项</v>
      </c>
    </row>
    <row r="223" s="295" customFormat="1" ht="38" hidden="1" customHeight="1" spans="1:7">
      <c r="A223" s="316">
        <v>2320416</v>
      </c>
      <c r="B223" s="317" t="s">
        <v>1392</v>
      </c>
      <c r="C223" s="318"/>
      <c r="D223" s="318">
        <f>VLOOKUP(A223,'[3]19'!$A$3:$D$311,4,0)</f>
        <v>0</v>
      </c>
      <c r="E223" s="311" t="e">
        <f t="shared" si="17"/>
        <v>#DIV/0!</v>
      </c>
      <c r="F223" s="312" t="str">
        <f t="shared" si="15"/>
        <v>否</v>
      </c>
      <c r="G223" s="295" t="str">
        <f t="shared" si="16"/>
        <v>项</v>
      </c>
    </row>
    <row r="224" s="295" customFormat="1" ht="38" hidden="1" customHeight="1" spans="1:7">
      <c r="A224" s="316">
        <v>2320417</v>
      </c>
      <c r="B224" s="317" t="s">
        <v>1393</v>
      </c>
      <c r="C224" s="318"/>
      <c r="D224" s="318">
        <f>VLOOKUP(A224,'[3]19'!$A$3:$D$311,4,0)</f>
        <v>0</v>
      </c>
      <c r="E224" s="311" t="e">
        <f t="shared" si="17"/>
        <v>#DIV/0!</v>
      </c>
      <c r="F224" s="312" t="str">
        <f t="shared" si="15"/>
        <v>否</v>
      </c>
      <c r="G224" s="295" t="str">
        <f t="shared" si="16"/>
        <v>项</v>
      </c>
    </row>
    <row r="225" s="295" customFormat="1" ht="38" hidden="1" customHeight="1" spans="1:7">
      <c r="A225" s="316">
        <v>2320418</v>
      </c>
      <c r="B225" s="317" t="s">
        <v>1394</v>
      </c>
      <c r="C225" s="318"/>
      <c r="D225" s="318">
        <f>VLOOKUP(A225,'[3]19'!$A$3:$D$311,4,0)</f>
        <v>0</v>
      </c>
      <c r="E225" s="311" t="e">
        <f t="shared" si="17"/>
        <v>#DIV/0!</v>
      </c>
      <c r="F225" s="312" t="str">
        <f t="shared" si="15"/>
        <v>否</v>
      </c>
      <c r="G225" s="295" t="str">
        <f t="shared" si="16"/>
        <v>项</v>
      </c>
    </row>
    <row r="226" s="295" customFormat="1" ht="38" hidden="1" customHeight="1" spans="1:7">
      <c r="A226" s="316">
        <v>2320419</v>
      </c>
      <c r="B226" s="317" t="s">
        <v>1395</v>
      </c>
      <c r="C226" s="318"/>
      <c r="D226" s="318">
        <f>VLOOKUP(A226,'[3]19'!$A$3:$D$311,4,0)</f>
        <v>0</v>
      </c>
      <c r="E226" s="311" t="e">
        <f t="shared" si="17"/>
        <v>#DIV/0!</v>
      </c>
      <c r="F226" s="312" t="str">
        <f t="shared" si="15"/>
        <v>否</v>
      </c>
      <c r="G226" s="295" t="str">
        <f t="shared" si="16"/>
        <v>项</v>
      </c>
    </row>
    <row r="227" s="295" customFormat="1" ht="38" hidden="1" customHeight="1" spans="1:7">
      <c r="A227" s="316">
        <v>2320420</v>
      </c>
      <c r="B227" s="317" t="s">
        <v>1396</v>
      </c>
      <c r="C227" s="318"/>
      <c r="D227" s="318">
        <f>VLOOKUP(A227,'[3]19'!$A$3:$D$311,4,0)</f>
        <v>0</v>
      </c>
      <c r="E227" s="311" t="e">
        <f t="shared" si="17"/>
        <v>#DIV/0!</v>
      </c>
      <c r="F227" s="312" t="str">
        <f t="shared" si="15"/>
        <v>否</v>
      </c>
      <c r="G227" s="295" t="str">
        <f t="shared" si="16"/>
        <v>项</v>
      </c>
    </row>
    <row r="228" s="295" customFormat="1" ht="38" hidden="1" customHeight="1" spans="1:7">
      <c r="A228" s="316">
        <v>2320431</v>
      </c>
      <c r="B228" s="317" t="s">
        <v>1397</v>
      </c>
      <c r="C228" s="318"/>
      <c r="D228" s="318">
        <f>VLOOKUP(A228,'[3]19'!$A$3:$D$311,4,0)</f>
        <v>0</v>
      </c>
      <c r="E228" s="311" t="e">
        <f t="shared" si="17"/>
        <v>#DIV/0!</v>
      </c>
      <c r="F228" s="312" t="str">
        <f t="shared" si="15"/>
        <v>否</v>
      </c>
      <c r="G228" s="295" t="str">
        <f t="shared" si="16"/>
        <v>项</v>
      </c>
    </row>
    <row r="229" s="296" customFormat="1" ht="38" hidden="1" customHeight="1" spans="1:7">
      <c r="A229" s="316">
        <v>2320432</v>
      </c>
      <c r="B229" s="317" t="s">
        <v>1398</v>
      </c>
      <c r="C229" s="318"/>
      <c r="D229" s="318">
        <f>VLOOKUP(A229,'[3]19'!$A$3:$D$311,4,0)</f>
        <v>0</v>
      </c>
      <c r="E229" s="311" t="e">
        <f t="shared" si="17"/>
        <v>#DIV/0!</v>
      </c>
      <c r="F229" s="312" t="str">
        <f t="shared" si="15"/>
        <v>否</v>
      </c>
      <c r="G229" s="295" t="str">
        <f t="shared" si="16"/>
        <v>项</v>
      </c>
    </row>
    <row r="230" s="296" customFormat="1" ht="38" customHeight="1" spans="1:7">
      <c r="A230" s="316">
        <v>2320433</v>
      </c>
      <c r="B230" s="317" t="s">
        <v>1399</v>
      </c>
      <c r="C230" s="318">
        <v>679</v>
      </c>
      <c r="D230" s="318">
        <f>VLOOKUP(A230,'[3]19'!$A$3:$D$311,4,0)</f>
        <v>679</v>
      </c>
      <c r="E230" s="311">
        <f t="shared" si="17"/>
        <v>0</v>
      </c>
      <c r="F230" s="312" t="str">
        <f t="shared" si="15"/>
        <v>是</v>
      </c>
      <c r="G230" s="295" t="str">
        <f t="shared" si="16"/>
        <v>项</v>
      </c>
    </row>
    <row r="231" s="296" customFormat="1" ht="38" customHeight="1" spans="1:7">
      <c r="A231" s="316">
        <v>2320498</v>
      </c>
      <c r="B231" s="317" t="s">
        <v>1400</v>
      </c>
      <c r="C231" s="318">
        <v>4142</v>
      </c>
      <c r="D231" s="318">
        <f>VLOOKUP(A231,'[3]19'!$A$3:$D$311,4,0)</f>
        <v>4801</v>
      </c>
      <c r="E231" s="311">
        <f t="shared" si="17"/>
        <v>0.159</v>
      </c>
      <c r="F231" s="312" t="str">
        <f t="shared" si="15"/>
        <v>是</v>
      </c>
      <c r="G231" s="295" t="str">
        <f t="shared" si="16"/>
        <v>项</v>
      </c>
    </row>
    <row r="232" s="295" customFormat="1" ht="38" customHeight="1" spans="1:7">
      <c r="A232" s="316">
        <v>2320499</v>
      </c>
      <c r="B232" s="317" t="s">
        <v>1401</v>
      </c>
      <c r="C232" s="318"/>
      <c r="D232" s="318">
        <f>VLOOKUP(A232,'[3]19'!$A$3:$D$311,4,0)</f>
        <v>1041</v>
      </c>
      <c r="E232" s="320">
        <f>IF(C232&lt;0,"",IFERROR(D232/C232-1,0))</f>
        <v>0</v>
      </c>
      <c r="F232" s="312" t="str">
        <f t="shared" si="15"/>
        <v>是</v>
      </c>
      <c r="G232" s="295" t="str">
        <f t="shared" si="16"/>
        <v>项</v>
      </c>
    </row>
    <row r="233" s="296" customFormat="1" ht="38" customHeight="1" spans="1:7">
      <c r="A233" s="319">
        <v>233</v>
      </c>
      <c r="B233" s="309" t="s">
        <v>1402</v>
      </c>
      <c r="C233" s="310">
        <f>C234</f>
        <v>83</v>
      </c>
      <c r="D233" s="310">
        <f>D234</f>
        <v>50</v>
      </c>
      <c r="E233" s="311">
        <f t="shared" ref="E233:E250" si="18">(D233-C233)/C233</f>
        <v>-0.398</v>
      </c>
      <c r="F233" s="312" t="str">
        <f t="shared" si="15"/>
        <v>是</v>
      </c>
      <c r="G233" s="295" t="str">
        <f t="shared" si="16"/>
        <v>类</v>
      </c>
    </row>
    <row r="234" s="296" customFormat="1" ht="38" customHeight="1" spans="1:7">
      <c r="A234" s="323">
        <v>23304</v>
      </c>
      <c r="B234" s="314" t="s">
        <v>1403</v>
      </c>
      <c r="C234" s="315">
        <f>SUM(C235:C250)</f>
        <v>83</v>
      </c>
      <c r="D234" s="315">
        <f>SUM(D235:D250)</f>
        <v>50</v>
      </c>
      <c r="E234" s="311">
        <f t="shared" si="18"/>
        <v>-0.398</v>
      </c>
      <c r="F234" s="312" t="str">
        <f t="shared" si="15"/>
        <v>是</v>
      </c>
      <c r="G234" s="295" t="str">
        <f t="shared" si="16"/>
        <v>款</v>
      </c>
    </row>
    <row r="235" s="295" customFormat="1" ht="38" hidden="1" customHeight="1" spans="1:7">
      <c r="A235" s="316">
        <v>2330401</v>
      </c>
      <c r="B235" s="317" t="s">
        <v>1404</v>
      </c>
      <c r="C235" s="318"/>
      <c r="D235" s="318">
        <f>VLOOKUP(A235,'[3]19'!$A$3:$D$311,4,0)</f>
        <v>0</v>
      </c>
      <c r="E235" s="311" t="e">
        <f t="shared" si="18"/>
        <v>#DIV/0!</v>
      </c>
      <c r="F235" s="312" t="str">
        <f t="shared" si="15"/>
        <v>否</v>
      </c>
      <c r="G235" s="295" t="str">
        <f t="shared" si="16"/>
        <v>项</v>
      </c>
    </row>
    <row r="236" s="296" customFormat="1" ht="38" hidden="1" customHeight="1" spans="1:7">
      <c r="A236" s="316">
        <v>2330402</v>
      </c>
      <c r="B236" s="317" t="s">
        <v>1405</v>
      </c>
      <c r="C236" s="318"/>
      <c r="D236" s="318"/>
      <c r="E236" s="311" t="e">
        <f t="shared" si="18"/>
        <v>#DIV/0!</v>
      </c>
      <c r="F236" s="312" t="str">
        <f t="shared" si="15"/>
        <v>否</v>
      </c>
      <c r="G236" s="295" t="str">
        <f t="shared" si="16"/>
        <v>项</v>
      </c>
    </row>
    <row r="237" s="295" customFormat="1" ht="38" hidden="1" customHeight="1" spans="1:7">
      <c r="A237" s="316">
        <v>2330405</v>
      </c>
      <c r="B237" s="317" t="s">
        <v>1406</v>
      </c>
      <c r="C237" s="318"/>
      <c r="D237" s="318">
        <f>VLOOKUP(A237,'[3]19'!$A$3:$D$311,4,0)</f>
        <v>0</v>
      </c>
      <c r="E237" s="311" t="e">
        <f t="shared" si="18"/>
        <v>#DIV/0!</v>
      </c>
      <c r="F237" s="312" t="str">
        <f t="shared" si="15"/>
        <v>否</v>
      </c>
      <c r="G237" s="295" t="str">
        <f t="shared" si="16"/>
        <v>项</v>
      </c>
    </row>
    <row r="238" s="296" customFormat="1" ht="38" hidden="1" customHeight="1" spans="1:7">
      <c r="A238" s="316">
        <v>2330411</v>
      </c>
      <c r="B238" s="317" t="s">
        <v>1407</v>
      </c>
      <c r="C238" s="318"/>
      <c r="D238" s="318">
        <f>VLOOKUP(A238,'[3]19'!$A$3:$D$311,4,0)</f>
        <v>0</v>
      </c>
      <c r="E238" s="311" t="e">
        <f t="shared" si="18"/>
        <v>#DIV/0!</v>
      </c>
      <c r="F238" s="312" t="str">
        <f t="shared" si="15"/>
        <v>否</v>
      </c>
      <c r="G238" s="295" t="str">
        <f t="shared" si="16"/>
        <v>项</v>
      </c>
    </row>
    <row r="239" s="296" customFormat="1" ht="38" hidden="1" customHeight="1" spans="1:7">
      <c r="A239" s="316">
        <v>2330413</v>
      </c>
      <c r="B239" s="317" t="s">
        <v>1408</v>
      </c>
      <c r="C239" s="318"/>
      <c r="D239" s="318">
        <f>VLOOKUP(A239,'[3]19'!$A$3:$D$311,4,0)</f>
        <v>0</v>
      </c>
      <c r="E239" s="311" t="e">
        <f t="shared" si="18"/>
        <v>#DIV/0!</v>
      </c>
      <c r="F239" s="312" t="str">
        <f t="shared" si="15"/>
        <v>否</v>
      </c>
      <c r="G239" s="295" t="str">
        <f t="shared" si="16"/>
        <v>项</v>
      </c>
    </row>
    <row r="240" s="295" customFormat="1" ht="38" hidden="1" customHeight="1" spans="1:7">
      <c r="A240" s="316">
        <v>2330414</v>
      </c>
      <c r="B240" s="317" t="s">
        <v>1409</v>
      </c>
      <c r="C240" s="318"/>
      <c r="D240" s="318">
        <f>VLOOKUP(A240,'[3]19'!$A$3:$D$311,4,0)</f>
        <v>0</v>
      </c>
      <c r="E240" s="311" t="e">
        <f t="shared" si="18"/>
        <v>#DIV/0!</v>
      </c>
      <c r="F240" s="312" t="str">
        <f t="shared" si="15"/>
        <v>否</v>
      </c>
      <c r="G240" s="295" t="str">
        <f t="shared" si="16"/>
        <v>项</v>
      </c>
    </row>
    <row r="241" s="295" customFormat="1" ht="38" hidden="1" customHeight="1" spans="1:7">
      <c r="A241" s="316">
        <v>2330416</v>
      </c>
      <c r="B241" s="317" t="s">
        <v>1410</v>
      </c>
      <c r="C241" s="318"/>
      <c r="D241" s="318">
        <f>VLOOKUP(A241,'[3]19'!$A$3:$D$311,4,0)</f>
        <v>0</v>
      </c>
      <c r="E241" s="311" t="e">
        <f t="shared" si="18"/>
        <v>#DIV/0!</v>
      </c>
      <c r="F241" s="312" t="str">
        <f t="shared" si="15"/>
        <v>否</v>
      </c>
      <c r="G241" s="295" t="str">
        <f t="shared" si="16"/>
        <v>项</v>
      </c>
    </row>
    <row r="242" s="295" customFormat="1" ht="38" hidden="1" customHeight="1" spans="1:7">
      <c r="A242" s="316">
        <v>2330417</v>
      </c>
      <c r="B242" s="317" t="s">
        <v>1411</v>
      </c>
      <c r="C242" s="318"/>
      <c r="D242" s="318">
        <f>VLOOKUP(A242,'[3]19'!$A$3:$D$311,4,0)</f>
        <v>0</v>
      </c>
      <c r="E242" s="311" t="e">
        <f t="shared" si="18"/>
        <v>#DIV/0!</v>
      </c>
      <c r="F242" s="312" t="str">
        <f t="shared" si="15"/>
        <v>否</v>
      </c>
      <c r="G242" s="295" t="str">
        <f t="shared" si="16"/>
        <v>项</v>
      </c>
    </row>
    <row r="243" s="295" customFormat="1" ht="38" hidden="1" customHeight="1" spans="1:7">
      <c r="A243" s="316">
        <v>2330418</v>
      </c>
      <c r="B243" s="317" t="s">
        <v>1412</v>
      </c>
      <c r="C243" s="318"/>
      <c r="D243" s="318">
        <f>VLOOKUP(A243,'[3]19'!$A$3:$D$311,4,0)</f>
        <v>0</v>
      </c>
      <c r="E243" s="311" t="e">
        <f t="shared" si="18"/>
        <v>#DIV/0!</v>
      </c>
      <c r="F243" s="312" t="str">
        <f t="shared" si="15"/>
        <v>否</v>
      </c>
      <c r="G243" s="295" t="str">
        <f t="shared" si="16"/>
        <v>项</v>
      </c>
    </row>
    <row r="244" s="295" customFormat="1" ht="38" hidden="1" customHeight="1" spans="1:7">
      <c r="A244" s="316">
        <v>2330419</v>
      </c>
      <c r="B244" s="317" t="s">
        <v>1413</v>
      </c>
      <c r="C244" s="318"/>
      <c r="D244" s="318">
        <f>VLOOKUP(A244,'[3]19'!$A$3:$D$311,4,0)</f>
        <v>0</v>
      </c>
      <c r="E244" s="311" t="e">
        <f t="shared" si="18"/>
        <v>#DIV/0!</v>
      </c>
      <c r="F244" s="312" t="str">
        <f t="shared" si="15"/>
        <v>否</v>
      </c>
      <c r="G244" s="295" t="str">
        <f t="shared" si="16"/>
        <v>项</v>
      </c>
    </row>
    <row r="245" s="295" customFormat="1" ht="38" hidden="1" customHeight="1" spans="1:7">
      <c r="A245" s="316">
        <v>2330420</v>
      </c>
      <c r="B245" s="317" t="s">
        <v>1414</v>
      </c>
      <c r="C245" s="318"/>
      <c r="D245" s="318">
        <f>VLOOKUP(A245,'[3]19'!$A$3:$D$311,4,0)</f>
        <v>0</v>
      </c>
      <c r="E245" s="311" t="e">
        <f t="shared" si="18"/>
        <v>#DIV/0!</v>
      </c>
      <c r="F245" s="312" t="str">
        <f t="shared" si="15"/>
        <v>否</v>
      </c>
      <c r="G245" s="295" t="str">
        <f t="shared" si="16"/>
        <v>项</v>
      </c>
    </row>
    <row r="246" s="295" customFormat="1" ht="38" hidden="1" customHeight="1" spans="1:7">
      <c r="A246" s="316">
        <v>2330431</v>
      </c>
      <c r="B246" s="317" t="s">
        <v>1415</v>
      </c>
      <c r="C246" s="318"/>
      <c r="D246" s="318">
        <f>VLOOKUP(A246,'[3]19'!$A$3:$D$311,4,0)</f>
        <v>0</v>
      </c>
      <c r="E246" s="311" t="e">
        <f t="shared" si="18"/>
        <v>#DIV/0!</v>
      </c>
      <c r="F246" s="312" t="str">
        <f t="shared" si="15"/>
        <v>否</v>
      </c>
      <c r="G246" s="295" t="str">
        <f t="shared" si="16"/>
        <v>项</v>
      </c>
    </row>
    <row r="247" s="295" customFormat="1" ht="38" hidden="1" customHeight="1" spans="1:7">
      <c r="A247" s="316">
        <v>2330432</v>
      </c>
      <c r="B247" s="317" t="s">
        <v>1416</v>
      </c>
      <c r="C247" s="318"/>
      <c r="D247" s="318">
        <f>VLOOKUP(A247,'[3]19'!$A$3:$D$311,4,0)</f>
        <v>0</v>
      </c>
      <c r="E247" s="311" t="e">
        <f t="shared" si="18"/>
        <v>#DIV/0!</v>
      </c>
      <c r="F247" s="312" t="str">
        <f t="shared" si="15"/>
        <v>否</v>
      </c>
      <c r="G247" s="295" t="str">
        <f t="shared" si="16"/>
        <v>项</v>
      </c>
    </row>
    <row r="248" s="296" customFormat="1" ht="38" hidden="1" customHeight="1" spans="1:7">
      <c r="A248" s="316">
        <v>2330433</v>
      </c>
      <c r="B248" s="317" t="s">
        <v>1417</v>
      </c>
      <c r="C248" s="318"/>
      <c r="D248" s="318">
        <f>VLOOKUP(A248,'[3]19'!$A$3:$D$311,4,0)</f>
        <v>0</v>
      </c>
      <c r="E248" s="311" t="e">
        <f t="shared" si="18"/>
        <v>#DIV/0!</v>
      </c>
      <c r="F248" s="312" t="str">
        <f t="shared" si="15"/>
        <v>否</v>
      </c>
      <c r="G248" s="295" t="str">
        <f t="shared" si="16"/>
        <v>项</v>
      </c>
    </row>
    <row r="249" s="295" customFormat="1" ht="38" customHeight="1" spans="1:7">
      <c r="A249" s="316">
        <v>2330498</v>
      </c>
      <c r="B249" s="317" t="s">
        <v>1418</v>
      </c>
      <c r="C249" s="318">
        <v>25</v>
      </c>
      <c r="D249" s="318">
        <f>VLOOKUP(A249,'[3]19'!$A$3:$D$311,4,0)</f>
        <v>50</v>
      </c>
      <c r="E249" s="311">
        <f t="shared" si="18"/>
        <v>1</v>
      </c>
      <c r="F249" s="312" t="str">
        <f t="shared" si="15"/>
        <v>是</v>
      </c>
      <c r="G249" s="295" t="str">
        <f t="shared" si="16"/>
        <v>项</v>
      </c>
    </row>
    <row r="250" s="295" customFormat="1" ht="38" customHeight="1" spans="1:7">
      <c r="A250" s="316">
        <v>2330499</v>
      </c>
      <c r="B250" s="317" t="s">
        <v>1419</v>
      </c>
      <c r="C250" s="318">
        <v>58</v>
      </c>
      <c r="D250" s="318"/>
      <c r="E250" s="311">
        <f t="shared" si="18"/>
        <v>-1</v>
      </c>
      <c r="F250" s="312" t="str">
        <f t="shared" si="15"/>
        <v>是</v>
      </c>
      <c r="G250" s="295" t="str">
        <f t="shared" si="16"/>
        <v>项</v>
      </c>
    </row>
    <row r="251" s="295" customFormat="1" ht="38" customHeight="1" spans="1:7">
      <c r="A251" s="330">
        <v>234</v>
      </c>
      <c r="B251" s="309" t="s">
        <v>1420</v>
      </c>
      <c r="C251" s="310"/>
      <c r="D251" s="310"/>
      <c r="E251" s="311"/>
      <c r="F251" s="312" t="str">
        <f t="shared" si="15"/>
        <v>是</v>
      </c>
      <c r="G251" s="295" t="str">
        <f t="shared" si="16"/>
        <v>类</v>
      </c>
    </row>
    <row r="252" s="295" customFormat="1" ht="38" hidden="1" customHeight="1" spans="1:7">
      <c r="A252" s="331">
        <v>23401</v>
      </c>
      <c r="B252" s="314" t="s">
        <v>1421</v>
      </c>
      <c r="C252" s="315"/>
      <c r="D252" s="315"/>
      <c r="E252" s="311" t="e">
        <f t="shared" ref="E252:E271" si="19">(D252-C252)/C252</f>
        <v>#DIV/0!</v>
      </c>
      <c r="F252" s="312" t="str">
        <f t="shared" si="15"/>
        <v>否</v>
      </c>
      <c r="G252" s="295" t="str">
        <f t="shared" si="16"/>
        <v>款</v>
      </c>
    </row>
    <row r="253" s="295" customFormat="1" ht="38" hidden="1" customHeight="1" spans="1:7">
      <c r="A253" s="331">
        <v>2340101</v>
      </c>
      <c r="B253" s="317" t="s">
        <v>1422</v>
      </c>
      <c r="C253" s="318"/>
      <c r="D253" s="318"/>
      <c r="E253" s="311" t="e">
        <f t="shared" si="19"/>
        <v>#DIV/0!</v>
      </c>
      <c r="F253" s="312" t="str">
        <f t="shared" si="15"/>
        <v>否</v>
      </c>
      <c r="G253" s="295" t="str">
        <f t="shared" si="16"/>
        <v>项</v>
      </c>
    </row>
    <row r="254" s="295" customFormat="1" ht="38" hidden="1" customHeight="1" spans="1:7">
      <c r="A254" s="331">
        <v>2340102</v>
      </c>
      <c r="B254" s="317" t="s">
        <v>1423</v>
      </c>
      <c r="C254" s="318"/>
      <c r="D254" s="318"/>
      <c r="E254" s="311" t="e">
        <f t="shared" si="19"/>
        <v>#DIV/0!</v>
      </c>
      <c r="F254" s="312" t="str">
        <f t="shared" si="15"/>
        <v>否</v>
      </c>
      <c r="G254" s="295" t="str">
        <f t="shared" si="16"/>
        <v>项</v>
      </c>
    </row>
    <row r="255" s="295" customFormat="1" ht="38" hidden="1" customHeight="1" spans="1:7">
      <c r="A255" s="331">
        <v>2340103</v>
      </c>
      <c r="B255" s="317" t="s">
        <v>1424</v>
      </c>
      <c r="C255" s="318"/>
      <c r="D255" s="318"/>
      <c r="E255" s="311" t="e">
        <f t="shared" si="19"/>
        <v>#DIV/0!</v>
      </c>
      <c r="F255" s="312" t="str">
        <f t="shared" si="15"/>
        <v>否</v>
      </c>
      <c r="G255" s="295" t="str">
        <f t="shared" si="16"/>
        <v>项</v>
      </c>
    </row>
    <row r="256" s="295" customFormat="1" ht="38" hidden="1" customHeight="1" spans="1:7">
      <c r="A256" s="331">
        <v>2340104</v>
      </c>
      <c r="B256" s="317" t="s">
        <v>1425</v>
      </c>
      <c r="C256" s="318"/>
      <c r="D256" s="318"/>
      <c r="E256" s="311" t="e">
        <f t="shared" si="19"/>
        <v>#DIV/0!</v>
      </c>
      <c r="F256" s="312" t="str">
        <f t="shared" si="15"/>
        <v>否</v>
      </c>
      <c r="G256" s="295" t="str">
        <f t="shared" si="16"/>
        <v>项</v>
      </c>
    </row>
    <row r="257" s="295" customFormat="1" ht="38" hidden="1" customHeight="1" spans="1:7">
      <c r="A257" s="331">
        <v>2340105</v>
      </c>
      <c r="B257" s="317" t="s">
        <v>1426</v>
      </c>
      <c r="C257" s="318"/>
      <c r="D257" s="318"/>
      <c r="E257" s="311" t="e">
        <f t="shared" si="19"/>
        <v>#DIV/0!</v>
      </c>
      <c r="F257" s="312" t="str">
        <f t="shared" si="15"/>
        <v>否</v>
      </c>
      <c r="G257" s="295" t="str">
        <f t="shared" si="16"/>
        <v>项</v>
      </c>
    </row>
    <row r="258" s="295" customFormat="1" ht="38" hidden="1" customHeight="1" spans="1:7">
      <c r="A258" s="331">
        <v>2340106</v>
      </c>
      <c r="B258" s="317" t="s">
        <v>1427</v>
      </c>
      <c r="C258" s="318"/>
      <c r="D258" s="318"/>
      <c r="E258" s="311" t="e">
        <f t="shared" si="19"/>
        <v>#DIV/0!</v>
      </c>
      <c r="F258" s="312" t="str">
        <f t="shared" si="15"/>
        <v>否</v>
      </c>
      <c r="G258" s="295" t="str">
        <f t="shared" si="16"/>
        <v>项</v>
      </c>
    </row>
    <row r="259" s="295" customFormat="1" ht="38" hidden="1" customHeight="1" spans="1:7">
      <c r="A259" s="331">
        <v>2340107</v>
      </c>
      <c r="B259" s="317" t="s">
        <v>1428</v>
      </c>
      <c r="C259" s="318"/>
      <c r="D259" s="318"/>
      <c r="E259" s="311" t="e">
        <f t="shared" si="19"/>
        <v>#DIV/0!</v>
      </c>
      <c r="F259" s="312" t="str">
        <f t="shared" si="15"/>
        <v>否</v>
      </c>
      <c r="G259" s="295" t="str">
        <f t="shared" si="16"/>
        <v>项</v>
      </c>
    </row>
    <row r="260" s="295" customFormat="1" ht="38" hidden="1" customHeight="1" spans="1:7">
      <c r="A260" s="331">
        <v>2340108</v>
      </c>
      <c r="B260" s="317" t="s">
        <v>1429</v>
      </c>
      <c r="C260" s="318"/>
      <c r="D260" s="318"/>
      <c r="E260" s="311" t="e">
        <f t="shared" si="19"/>
        <v>#DIV/0!</v>
      </c>
      <c r="F260" s="312" t="str">
        <f t="shared" ref="F260:F281" si="20">IF(LEN(A260)=3,"是",IF(B260&lt;&gt;"",IF(SUM(C260:D260)&lt;&gt;0,"是","否"),"是"))</f>
        <v>否</v>
      </c>
      <c r="G260" s="295" t="str">
        <f t="shared" ref="G260:G271" si="21">IF(LEN(A260)=3,"类",IF(LEN(A260)=5,"款","项"))</f>
        <v>项</v>
      </c>
    </row>
    <row r="261" s="295" customFormat="1" ht="38" hidden="1" customHeight="1" spans="1:7">
      <c r="A261" s="331">
        <v>2340109</v>
      </c>
      <c r="B261" s="317" t="s">
        <v>1430</v>
      </c>
      <c r="C261" s="318"/>
      <c r="D261" s="318"/>
      <c r="E261" s="311" t="e">
        <f t="shared" si="19"/>
        <v>#DIV/0!</v>
      </c>
      <c r="F261" s="312" t="str">
        <f t="shared" si="20"/>
        <v>否</v>
      </c>
      <c r="G261" s="295" t="str">
        <f t="shared" si="21"/>
        <v>项</v>
      </c>
    </row>
    <row r="262" s="295" customFormat="1" ht="38" hidden="1" customHeight="1" spans="1:7">
      <c r="A262" s="331">
        <v>2340110</v>
      </c>
      <c r="B262" s="317" t="s">
        <v>1431</v>
      </c>
      <c r="C262" s="318"/>
      <c r="D262" s="318"/>
      <c r="E262" s="311" t="e">
        <f t="shared" si="19"/>
        <v>#DIV/0!</v>
      </c>
      <c r="F262" s="312" t="str">
        <f t="shared" si="20"/>
        <v>否</v>
      </c>
      <c r="G262" s="295" t="str">
        <f t="shared" si="21"/>
        <v>项</v>
      </c>
    </row>
    <row r="263" s="295" customFormat="1" ht="38" hidden="1" customHeight="1" spans="1:7">
      <c r="A263" s="331">
        <v>2340111</v>
      </c>
      <c r="B263" s="317" t="s">
        <v>1432</v>
      </c>
      <c r="C263" s="318"/>
      <c r="D263" s="318"/>
      <c r="E263" s="311" t="e">
        <f t="shared" si="19"/>
        <v>#DIV/0!</v>
      </c>
      <c r="F263" s="312" t="str">
        <f t="shared" si="20"/>
        <v>否</v>
      </c>
      <c r="G263" s="295" t="str">
        <f t="shared" si="21"/>
        <v>项</v>
      </c>
    </row>
    <row r="264" s="295" customFormat="1" ht="38" hidden="1" customHeight="1" spans="1:7">
      <c r="A264" s="331">
        <v>2340199</v>
      </c>
      <c r="B264" s="317" t="s">
        <v>1433</v>
      </c>
      <c r="C264" s="318"/>
      <c r="D264" s="318"/>
      <c r="E264" s="311" t="e">
        <f t="shared" si="19"/>
        <v>#DIV/0!</v>
      </c>
      <c r="F264" s="312" t="str">
        <f t="shared" si="20"/>
        <v>否</v>
      </c>
      <c r="G264" s="295" t="str">
        <f t="shared" si="21"/>
        <v>项</v>
      </c>
    </row>
    <row r="265" s="295" customFormat="1" ht="38" hidden="1" customHeight="1" spans="1:7">
      <c r="A265" s="331">
        <v>23402</v>
      </c>
      <c r="B265" s="314" t="s">
        <v>1434</v>
      </c>
      <c r="C265" s="315"/>
      <c r="D265" s="315"/>
      <c r="E265" s="311" t="e">
        <f t="shared" si="19"/>
        <v>#DIV/0!</v>
      </c>
      <c r="F265" s="312" t="str">
        <f t="shared" si="20"/>
        <v>否</v>
      </c>
      <c r="G265" s="295" t="str">
        <f t="shared" si="21"/>
        <v>款</v>
      </c>
    </row>
    <row r="266" s="295" customFormat="1" ht="38" hidden="1" customHeight="1" spans="1:7">
      <c r="A266" s="331">
        <v>2340201</v>
      </c>
      <c r="B266" s="317" t="s">
        <v>1435</v>
      </c>
      <c r="C266" s="318"/>
      <c r="D266" s="318"/>
      <c r="E266" s="311" t="e">
        <f t="shared" si="19"/>
        <v>#DIV/0!</v>
      </c>
      <c r="F266" s="312" t="str">
        <f t="shared" si="20"/>
        <v>否</v>
      </c>
      <c r="G266" s="295" t="str">
        <f t="shared" si="21"/>
        <v>项</v>
      </c>
    </row>
    <row r="267" s="295" customFormat="1" ht="38" hidden="1" customHeight="1" spans="1:7">
      <c r="A267" s="331">
        <v>2340202</v>
      </c>
      <c r="B267" s="317" t="s">
        <v>1436</v>
      </c>
      <c r="C267" s="318"/>
      <c r="D267" s="318"/>
      <c r="E267" s="311" t="e">
        <f t="shared" si="19"/>
        <v>#DIV/0!</v>
      </c>
      <c r="F267" s="312" t="str">
        <f t="shared" si="20"/>
        <v>否</v>
      </c>
      <c r="G267" s="295" t="str">
        <f t="shared" si="21"/>
        <v>项</v>
      </c>
    </row>
    <row r="268" s="295" customFormat="1" ht="38" hidden="1" customHeight="1" spans="1:7">
      <c r="A268" s="331">
        <v>2340203</v>
      </c>
      <c r="B268" s="317" t="s">
        <v>1437</v>
      </c>
      <c r="C268" s="318"/>
      <c r="D268" s="318"/>
      <c r="E268" s="311" t="e">
        <f t="shared" si="19"/>
        <v>#DIV/0!</v>
      </c>
      <c r="F268" s="312" t="str">
        <f t="shared" si="20"/>
        <v>否</v>
      </c>
      <c r="G268" s="295" t="str">
        <f t="shared" si="21"/>
        <v>项</v>
      </c>
    </row>
    <row r="269" s="295" customFormat="1" ht="38" hidden="1" customHeight="1" spans="1:7">
      <c r="A269" s="331">
        <v>2340204</v>
      </c>
      <c r="B269" s="317" t="s">
        <v>1438</v>
      </c>
      <c r="C269" s="318"/>
      <c r="D269" s="318"/>
      <c r="E269" s="311" t="e">
        <f t="shared" si="19"/>
        <v>#DIV/0!</v>
      </c>
      <c r="F269" s="312" t="str">
        <f t="shared" si="20"/>
        <v>否</v>
      </c>
      <c r="G269" s="295" t="str">
        <f t="shared" si="21"/>
        <v>项</v>
      </c>
    </row>
    <row r="270" s="295" customFormat="1" ht="38" hidden="1" customHeight="1" spans="1:7">
      <c r="A270" s="331">
        <v>2340205</v>
      </c>
      <c r="B270" s="317" t="s">
        <v>1439</v>
      </c>
      <c r="C270" s="318"/>
      <c r="D270" s="318"/>
      <c r="E270" s="311" t="e">
        <f t="shared" si="19"/>
        <v>#DIV/0!</v>
      </c>
      <c r="F270" s="312" t="str">
        <f t="shared" si="20"/>
        <v>否</v>
      </c>
      <c r="G270" s="295" t="str">
        <f t="shared" si="21"/>
        <v>项</v>
      </c>
    </row>
    <row r="271" s="295" customFormat="1" ht="38" hidden="1" customHeight="1" spans="1:7">
      <c r="A271" s="331">
        <v>2340299</v>
      </c>
      <c r="B271" s="317" t="s">
        <v>1440</v>
      </c>
      <c r="C271" s="318"/>
      <c r="D271" s="318"/>
      <c r="E271" s="311" t="e">
        <f t="shared" si="19"/>
        <v>#DIV/0!</v>
      </c>
      <c r="F271" s="312" t="str">
        <f t="shared" si="20"/>
        <v>否</v>
      </c>
      <c r="G271" s="295" t="str">
        <f t="shared" si="21"/>
        <v>项</v>
      </c>
    </row>
    <row r="272" s="295" customFormat="1" ht="38" customHeight="1" spans="1:6">
      <c r="A272" s="308"/>
      <c r="B272" s="309"/>
      <c r="C272" s="332"/>
      <c r="D272" s="332"/>
      <c r="E272" s="311"/>
      <c r="F272" s="312" t="str">
        <f t="shared" si="20"/>
        <v>是</v>
      </c>
    </row>
    <row r="273" s="295" customFormat="1" ht="38" customHeight="1" spans="1:6">
      <c r="A273" s="333"/>
      <c r="B273" s="334" t="s">
        <v>1441</v>
      </c>
      <c r="C273" s="310">
        <f>SUM(C4,C20,C32,C43,C99,C186,C190,C216,C233,C251)</f>
        <v>47606</v>
      </c>
      <c r="D273" s="310">
        <f>SUM(D4,D20,D32,D43,D99,D186,D190,D216,D233,D251)</f>
        <v>28356</v>
      </c>
      <c r="E273" s="311">
        <f t="shared" ref="E273:E281" si="22">(D273-C273)/C273</f>
        <v>-0.404</v>
      </c>
      <c r="F273" s="312" t="str">
        <f t="shared" si="20"/>
        <v>是</v>
      </c>
    </row>
    <row r="274" s="295" customFormat="1" ht="38" customHeight="1" spans="1:7">
      <c r="A274" s="335">
        <v>230</v>
      </c>
      <c r="B274" s="336" t="s">
        <v>100</v>
      </c>
      <c r="C274" s="337">
        <f>C275+C278+C279</f>
        <v>10316</v>
      </c>
      <c r="D274" s="337">
        <f>D275+D278+D279</f>
        <v>16286</v>
      </c>
      <c r="E274" s="311">
        <f t="shared" si="22"/>
        <v>0.579</v>
      </c>
      <c r="F274" s="312" t="str">
        <f t="shared" si="20"/>
        <v>是</v>
      </c>
      <c r="G274" s="295" t="str">
        <f t="shared" ref="G274:G281" si="23">IF(LEN(A274)=3,"类",IF(LEN(A274)=5,"款","项"))</f>
        <v>类</v>
      </c>
    </row>
    <row r="275" s="295" customFormat="1" ht="38" customHeight="1" spans="1:7">
      <c r="A275" s="335">
        <v>23004</v>
      </c>
      <c r="B275" s="338" t="s">
        <v>1442</v>
      </c>
      <c r="C275" s="337">
        <f>SUM(C276:C277)</f>
        <v>234</v>
      </c>
      <c r="D275" s="337">
        <f>SUM(D276:D277)</f>
        <v>936</v>
      </c>
      <c r="E275" s="311">
        <f t="shared" si="22"/>
        <v>3</v>
      </c>
      <c r="F275" s="312" t="str">
        <f t="shared" si="20"/>
        <v>是</v>
      </c>
      <c r="G275" s="295" t="str">
        <f t="shared" si="23"/>
        <v>款</v>
      </c>
    </row>
    <row r="276" s="295" customFormat="1" ht="38" customHeight="1" spans="1:7">
      <c r="A276" s="339">
        <v>2300402</v>
      </c>
      <c r="B276" s="340" t="s">
        <v>1443</v>
      </c>
      <c r="C276" s="341">
        <v>234</v>
      </c>
      <c r="D276" s="318">
        <v>936</v>
      </c>
      <c r="E276" s="311">
        <f t="shared" si="22"/>
        <v>3</v>
      </c>
      <c r="F276" s="312" t="str">
        <f t="shared" si="20"/>
        <v>是</v>
      </c>
      <c r="G276" s="295" t="str">
        <f t="shared" si="23"/>
        <v>项</v>
      </c>
    </row>
    <row r="277" s="295" customFormat="1" ht="38" hidden="1" customHeight="1" spans="1:7">
      <c r="A277" s="339">
        <v>2300403</v>
      </c>
      <c r="B277" s="340" t="s">
        <v>1444</v>
      </c>
      <c r="C277" s="341"/>
      <c r="D277" s="318"/>
      <c r="E277" s="311" t="e">
        <f t="shared" si="22"/>
        <v>#DIV/0!</v>
      </c>
      <c r="F277" s="312" t="str">
        <f t="shared" si="20"/>
        <v>否</v>
      </c>
      <c r="G277" s="295" t="str">
        <f t="shared" si="23"/>
        <v>项</v>
      </c>
    </row>
    <row r="278" s="295" customFormat="1" ht="38" customHeight="1" spans="1:7">
      <c r="A278" s="342" t="s">
        <v>1445</v>
      </c>
      <c r="B278" s="343" t="s">
        <v>1446</v>
      </c>
      <c r="C278" s="344">
        <v>3025</v>
      </c>
      <c r="D278" s="345">
        <v>15350</v>
      </c>
      <c r="E278" s="311">
        <f t="shared" si="22"/>
        <v>4.074</v>
      </c>
      <c r="F278" s="312" t="str">
        <f t="shared" si="20"/>
        <v>是</v>
      </c>
      <c r="G278" s="295" t="str">
        <f t="shared" si="23"/>
        <v>款</v>
      </c>
    </row>
    <row r="279" s="295" customFormat="1" ht="38" customHeight="1" spans="1:7">
      <c r="A279" s="342" t="s">
        <v>1447</v>
      </c>
      <c r="B279" s="343" t="s">
        <v>1448</v>
      </c>
      <c r="C279" s="344">
        <v>7057</v>
      </c>
      <c r="D279" s="345"/>
      <c r="E279" s="311">
        <f t="shared" si="22"/>
        <v>-1</v>
      </c>
      <c r="F279" s="312" t="str">
        <f t="shared" si="20"/>
        <v>是</v>
      </c>
      <c r="G279" s="295" t="str">
        <f t="shared" si="23"/>
        <v>款</v>
      </c>
    </row>
    <row r="280" s="295" customFormat="1" ht="38" customHeight="1" spans="1:7">
      <c r="A280" s="342" t="s">
        <v>1449</v>
      </c>
      <c r="B280" s="346" t="s">
        <v>1450</v>
      </c>
      <c r="C280" s="337">
        <v>49292</v>
      </c>
      <c r="D280" s="347">
        <v>7000</v>
      </c>
      <c r="E280" s="311">
        <f t="shared" si="22"/>
        <v>-0.858</v>
      </c>
      <c r="F280" s="312" t="str">
        <f t="shared" si="20"/>
        <v>是</v>
      </c>
      <c r="G280" s="295" t="str">
        <f t="shared" si="23"/>
        <v>类</v>
      </c>
    </row>
    <row r="281" s="295" customFormat="1" ht="38" customHeight="1" spans="1:7">
      <c r="A281" s="348"/>
      <c r="B281" s="349" t="s">
        <v>107</v>
      </c>
      <c r="C281" s="337">
        <f>C273+C274+C280</f>
        <v>107214</v>
      </c>
      <c r="D281" s="337">
        <f>D273+D274+D280</f>
        <v>51642</v>
      </c>
      <c r="E281" s="311">
        <f t="shared" si="22"/>
        <v>-0.518</v>
      </c>
      <c r="F281" s="312" t="str">
        <f t="shared" si="20"/>
        <v>是</v>
      </c>
      <c r="G281" s="295" t="str">
        <f t="shared" si="23"/>
        <v>项</v>
      </c>
    </row>
    <row r="282" s="295" customFormat="1" spans="3:6">
      <c r="C282" s="350"/>
      <c r="E282" s="298"/>
      <c r="F282" s="299"/>
    </row>
    <row r="284" s="295" customFormat="1" spans="3:6">
      <c r="C284" s="350"/>
      <c r="E284" s="298"/>
      <c r="F284" s="299"/>
    </row>
    <row r="286" s="295" customFormat="1" spans="3:6">
      <c r="C286" s="350"/>
      <c r="E286" s="298"/>
      <c r="F286" s="299"/>
    </row>
    <row r="287" s="295" customFormat="1" spans="3:6">
      <c r="C287" s="350"/>
      <c r="E287" s="298"/>
      <c r="F287" s="299"/>
    </row>
    <row r="289" s="295" customFormat="1" spans="3:6">
      <c r="C289" s="350"/>
      <c r="E289" s="298"/>
      <c r="F289" s="299"/>
    </row>
    <row r="290" s="295" customFormat="1" spans="3:6">
      <c r="C290" s="350"/>
      <c r="E290" s="298"/>
      <c r="F290" s="299"/>
    </row>
    <row r="291" s="295" customFormat="1" spans="3:6">
      <c r="C291" s="350"/>
      <c r="E291" s="298"/>
      <c r="F291" s="299"/>
    </row>
    <row r="292" s="295" customFormat="1" spans="3:6">
      <c r="C292" s="350"/>
      <c r="E292" s="298"/>
      <c r="F292" s="299"/>
    </row>
    <row r="294" s="295" customFormat="1" spans="3:6">
      <c r="C294" s="350"/>
      <c r="E294" s="298"/>
      <c r="F294" s="299"/>
    </row>
  </sheetData>
  <sheetProtection algorithmName="SHA-512" hashValue="yZpiPUAktSypnPgB07YeEEDzYdriKtueNBgNteF758BonK3uWgs8E8/7FCfboWd9RWniHMd4xWx1uI7fJEIriw==" saltValue="kUALrLp0MYBNUEIsV4aeEQ==" spinCount="100000" sheet="1" selectLockedCells="1" selectUnlockedCells="1" objects="1"/>
  <autoFilter xmlns:etc="http://www.wps.cn/officeDocument/2017/etCustomData" ref="A3:XFD281" etc:filterBottomFollowUsedRange="0">
    <filterColumn colId="5">
      <customFilters>
        <customFilter operator="equal" val="是"/>
      </customFilters>
    </filterColumn>
    <extLst/>
  </autoFilter>
  <mergeCells count="1">
    <mergeCell ref="B1:E1"/>
  </mergeCells>
  <conditionalFormatting sqref="B123">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B127">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B131">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280">
    <cfRule type="expression" dxfId="1" priority="12" stopIfTrue="1">
      <formula>"len($A:$A)=3"</formula>
    </cfRule>
  </conditionalFormatting>
  <conditionalFormatting sqref="C280">
    <cfRule type="expression" dxfId="1" priority="11" stopIfTrue="1">
      <formula>"len($A:$A)=3"</formula>
    </cfRule>
  </conditionalFormatting>
  <conditionalFormatting sqref="D280">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A1" sqref="A1:D1"/>
    </sheetView>
  </sheetViews>
  <sheetFormatPr defaultColWidth="9" defaultRowHeight="13.5" outlineLevelCol="4"/>
  <cols>
    <col min="1" max="1" width="52.1333333333333" style="1" customWidth="1"/>
    <col min="2" max="4" width="20.6333333333333" customWidth="1"/>
    <col min="5" max="5" width="9" hidden="1" customWidth="1"/>
  </cols>
  <sheetData>
    <row r="1" s="276" customFormat="1" ht="45" customHeight="1" spans="1:5">
      <c r="A1" s="277" t="s">
        <v>1452</v>
      </c>
      <c r="B1" s="277"/>
      <c r="C1" s="277"/>
      <c r="D1" s="277"/>
      <c r="E1" s="278"/>
    </row>
    <row r="2" ht="20.1" customHeight="1" spans="1:5">
      <c r="A2" s="279"/>
      <c r="B2" s="280"/>
      <c r="C2" s="281"/>
      <c r="D2" s="281" t="s">
        <v>2</v>
      </c>
      <c r="E2" s="1"/>
    </row>
    <row r="3" ht="45" customHeight="1" spans="1:5">
      <c r="A3" s="174" t="s">
        <v>1084</v>
      </c>
      <c r="B3" s="125" t="s">
        <v>1141</v>
      </c>
      <c r="C3" s="125" t="s">
        <v>6</v>
      </c>
      <c r="D3" s="125" t="s">
        <v>109</v>
      </c>
      <c r="E3" s="282" t="s">
        <v>8</v>
      </c>
    </row>
    <row r="4" ht="36" customHeight="1" spans="1:5">
      <c r="A4" s="283" t="s">
        <v>1207</v>
      </c>
      <c r="B4" s="284"/>
      <c r="C4" s="284"/>
      <c r="D4" s="285"/>
      <c r="E4" s="130" t="str">
        <f>IF(A4&lt;&gt;"",IF(SUM(B4:C4)&lt;&gt;0,"是","否"),"是")</f>
        <v>否</v>
      </c>
    </row>
    <row r="5" ht="36" customHeight="1" spans="1:5">
      <c r="A5" s="283" t="s">
        <v>1224</v>
      </c>
      <c r="B5" s="284"/>
      <c r="C5" s="284"/>
      <c r="D5" s="285"/>
      <c r="E5" s="130" t="str">
        <f t="shared" ref="E5:E15" si="0">IF(A5&lt;&gt;"",IF(SUM(B5:C5)&lt;&gt;0,"是","否"),"是")</f>
        <v>否</v>
      </c>
    </row>
    <row r="6" ht="36" customHeight="1" spans="1:5">
      <c r="A6" s="283" t="s">
        <v>1233</v>
      </c>
      <c r="B6" s="284"/>
      <c r="C6" s="284"/>
      <c r="D6" s="285"/>
      <c r="E6" s="130" t="str">
        <f t="shared" si="0"/>
        <v>否</v>
      </c>
    </row>
    <row r="7" ht="36" customHeight="1" spans="1:5">
      <c r="A7" s="286" t="s">
        <v>1244</v>
      </c>
      <c r="B7" s="284"/>
      <c r="C7" s="284"/>
      <c r="D7" s="285"/>
      <c r="E7" s="287" t="str">
        <f t="shared" si="0"/>
        <v>否</v>
      </c>
    </row>
    <row r="8" ht="36" customHeight="1" spans="1:5">
      <c r="A8" s="283" t="s">
        <v>1282</v>
      </c>
      <c r="B8" s="284"/>
      <c r="C8" s="284"/>
      <c r="D8" s="285"/>
      <c r="E8" s="130" t="str">
        <f t="shared" si="0"/>
        <v>否</v>
      </c>
    </row>
    <row r="9" ht="36" customHeight="1" spans="1:5">
      <c r="A9" s="283" t="s">
        <v>1308</v>
      </c>
      <c r="B9" s="284"/>
      <c r="C9" s="284"/>
      <c r="D9" s="285"/>
      <c r="E9" s="130" t="str">
        <f t="shared" si="0"/>
        <v>否</v>
      </c>
    </row>
    <row r="10" ht="36" customHeight="1" spans="1:5">
      <c r="A10" s="286" t="s">
        <v>1355</v>
      </c>
      <c r="B10" s="284"/>
      <c r="C10" s="284"/>
      <c r="D10" s="285"/>
      <c r="E10" s="287" t="str">
        <f t="shared" si="0"/>
        <v>否</v>
      </c>
    </row>
    <row r="11" ht="36" customHeight="1" spans="1:5">
      <c r="A11" s="283" t="s">
        <v>1359</v>
      </c>
      <c r="B11" s="284"/>
      <c r="C11" s="284"/>
      <c r="D11" s="285"/>
      <c r="E11" s="130" t="str">
        <f t="shared" si="0"/>
        <v>否</v>
      </c>
    </row>
    <row r="12" ht="36" customHeight="1" spans="1:5">
      <c r="A12" s="286" t="s">
        <v>1385</v>
      </c>
      <c r="B12" s="284"/>
      <c r="C12" s="284"/>
      <c r="D12" s="285"/>
      <c r="E12" s="287" t="str">
        <f t="shared" si="0"/>
        <v>否</v>
      </c>
    </row>
    <row r="13" ht="36" customHeight="1" spans="1:5">
      <c r="A13" s="286" t="s">
        <v>1402</v>
      </c>
      <c r="B13" s="284"/>
      <c r="C13" s="284"/>
      <c r="D13" s="285"/>
      <c r="E13" s="287" t="str">
        <f t="shared" si="0"/>
        <v>否</v>
      </c>
    </row>
    <row r="14" ht="36" customHeight="1" spans="1:5">
      <c r="A14" s="286" t="s">
        <v>1420</v>
      </c>
      <c r="B14" s="284"/>
      <c r="C14" s="284"/>
      <c r="D14" s="285"/>
      <c r="E14" s="287" t="str">
        <f t="shared" si="0"/>
        <v>否</v>
      </c>
    </row>
    <row r="15" ht="36" customHeight="1" spans="1:5">
      <c r="A15" s="288" t="s">
        <v>1453</v>
      </c>
      <c r="B15" s="289"/>
      <c r="C15" s="289"/>
      <c r="D15" s="290"/>
      <c r="E15" s="130" t="str">
        <f t="shared" si="0"/>
        <v>否</v>
      </c>
    </row>
    <row r="16" ht="51" customHeight="1" spans="1:4">
      <c r="A16" s="291" t="s">
        <v>1108</v>
      </c>
      <c r="B16" s="291"/>
      <c r="C16" s="291"/>
      <c r="D16" s="291"/>
    </row>
  </sheetData>
  <sheetProtection algorithmName="SHA-512" hashValue="KgoioJ7VJX6Yi8askipg0r2myVdnAt3DcZHoMrqSOl2pFZ3mFjVxQ7Spa66VQ5p34qwWp0eiDOmgod5xGtru1A==" saltValue="0IhM1skalzSlQTBMZ2klCg==" spinCount="100000" sheet="1" selectLockedCells="1" selectUnlockedCells="1" objects="1"/>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topLeftCell="A28" workbookViewId="0">
      <selection activeCell="G13" sqref="G13"/>
    </sheetView>
  </sheetViews>
  <sheetFormatPr defaultColWidth="9" defaultRowHeight="14.25" outlineLevelCol="4"/>
  <cols>
    <col min="1" max="1" width="50.775" style="239" customWidth="1"/>
    <col min="2" max="4" width="20.6333333333333" style="239" customWidth="1"/>
    <col min="5" max="5" width="4.21666666666667" style="239" hidden="1" customWidth="1"/>
    <col min="6" max="6" width="13.775" style="239"/>
    <col min="7" max="16384" width="9" style="239"/>
  </cols>
  <sheetData>
    <row r="1" ht="45" customHeight="1" spans="1:4">
      <c r="A1" s="179" t="s">
        <v>1454</v>
      </c>
      <c r="B1" s="179"/>
      <c r="C1" s="179"/>
      <c r="D1" s="179"/>
    </row>
    <row r="2" ht="20.1" customHeight="1" spans="1:4">
      <c r="A2" s="259"/>
      <c r="B2" s="260"/>
      <c r="C2" s="261"/>
      <c r="D2" s="262" t="s">
        <v>1455</v>
      </c>
    </row>
    <row r="3" ht="45" customHeight="1" spans="1:5">
      <c r="A3" s="208" t="s">
        <v>1456</v>
      </c>
      <c r="B3" s="263" t="s">
        <v>5</v>
      </c>
      <c r="C3" s="263" t="s">
        <v>6</v>
      </c>
      <c r="D3" s="263" t="s">
        <v>7</v>
      </c>
      <c r="E3" s="239" t="s">
        <v>8</v>
      </c>
    </row>
    <row r="4" ht="36" customHeight="1" spans="1:5">
      <c r="A4" s="169" t="s">
        <v>1457</v>
      </c>
      <c r="B4" s="264"/>
      <c r="C4" s="264"/>
      <c r="D4" s="129"/>
      <c r="E4" s="265" t="str">
        <f t="shared" ref="E4:E41" si="0">IF(A4&lt;&gt;"",IF(SUM(B4:C4)&lt;&gt;0,"是","否"),"是")</f>
        <v>否</v>
      </c>
    </row>
    <row r="5" ht="36" customHeight="1" spans="1:5">
      <c r="A5" s="252" t="s">
        <v>1458</v>
      </c>
      <c r="B5" s="266"/>
      <c r="C5" s="267"/>
      <c r="D5" s="134"/>
      <c r="E5" s="265" t="str">
        <f t="shared" si="0"/>
        <v>否</v>
      </c>
    </row>
    <row r="6" ht="36" customHeight="1" spans="1:5">
      <c r="A6" s="252" t="s">
        <v>1459</v>
      </c>
      <c r="B6" s="266"/>
      <c r="C6" s="266"/>
      <c r="D6" s="134"/>
      <c r="E6" s="265" t="str">
        <f t="shared" si="0"/>
        <v>否</v>
      </c>
    </row>
    <row r="7" ht="36" customHeight="1" spans="1:5">
      <c r="A7" s="252" t="s">
        <v>1460</v>
      </c>
      <c r="B7" s="268"/>
      <c r="C7" s="267"/>
      <c r="D7" s="134"/>
      <c r="E7" s="265" t="str">
        <f t="shared" si="0"/>
        <v>否</v>
      </c>
    </row>
    <row r="8" ht="36" customHeight="1" spans="1:5">
      <c r="A8" s="252" t="s">
        <v>1461</v>
      </c>
      <c r="B8" s="266"/>
      <c r="C8" s="267"/>
      <c r="D8" s="134"/>
      <c r="E8" s="265" t="str">
        <f t="shared" si="0"/>
        <v>否</v>
      </c>
    </row>
    <row r="9" ht="36" customHeight="1" spans="1:5">
      <c r="A9" s="252" t="s">
        <v>1462</v>
      </c>
      <c r="B9" s="268"/>
      <c r="C9" s="267"/>
      <c r="D9" s="134"/>
      <c r="E9" s="265" t="str">
        <f t="shared" si="0"/>
        <v>否</v>
      </c>
    </row>
    <row r="10" ht="36" customHeight="1" spans="1:5">
      <c r="A10" s="252" t="s">
        <v>1463</v>
      </c>
      <c r="B10" s="266"/>
      <c r="C10" s="267"/>
      <c r="D10" s="134"/>
      <c r="E10" s="265" t="str">
        <f t="shared" si="0"/>
        <v>否</v>
      </c>
    </row>
    <row r="11" ht="36" customHeight="1" spans="1:5">
      <c r="A11" s="252" t="s">
        <v>1464</v>
      </c>
      <c r="B11" s="266"/>
      <c r="C11" s="267"/>
      <c r="D11" s="134"/>
      <c r="E11" s="265" t="str">
        <f t="shared" si="0"/>
        <v>否</v>
      </c>
    </row>
    <row r="12" ht="36" customHeight="1" spans="1:5">
      <c r="A12" s="252" t="s">
        <v>1465</v>
      </c>
      <c r="B12" s="266"/>
      <c r="C12" s="267"/>
      <c r="D12" s="134"/>
      <c r="E12" s="265" t="str">
        <f t="shared" si="0"/>
        <v>否</v>
      </c>
    </row>
    <row r="13" ht="36" customHeight="1" spans="1:5">
      <c r="A13" s="252" t="s">
        <v>1466</v>
      </c>
      <c r="B13" s="269"/>
      <c r="C13" s="266"/>
      <c r="D13" s="134"/>
      <c r="E13" s="265" t="str">
        <f t="shared" si="0"/>
        <v>否</v>
      </c>
    </row>
    <row r="14" ht="36" customHeight="1" spans="1:5">
      <c r="A14" s="252" t="s">
        <v>1467</v>
      </c>
      <c r="B14" s="269"/>
      <c r="C14" s="267"/>
      <c r="D14" s="134"/>
      <c r="E14" s="265" t="str">
        <f t="shared" si="0"/>
        <v>否</v>
      </c>
    </row>
    <row r="15" ht="36" customHeight="1" spans="1:5">
      <c r="A15" s="252" t="s">
        <v>1468</v>
      </c>
      <c r="B15" s="269"/>
      <c r="C15" s="270"/>
      <c r="D15" s="134"/>
      <c r="E15" s="265" t="str">
        <f t="shared" si="0"/>
        <v>否</v>
      </c>
    </row>
    <row r="16" ht="36" customHeight="1" spans="1:5">
      <c r="A16" s="252" t="s">
        <v>1469</v>
      </c>
      <c r="B16" s="269"/>
      <c r="C16" s="270"/>
      <c r="D16" s="134"/>
      <c r="E16" s="265" t="str">
        <f t="shared" si="0"/>
        <v>否</v>
      </c>
    </row>
    <row r="17" ht="36" customHeight="1" spans="1:5">
      <c r="A17" s="252" t="s">
        <v>1470</v>
      </c>
      <c r="B17" s="266"/>
      <c r="C17" s="267"/>
      <c r="D17" s="134"/>
      <c r="E17" s="265" t="str">
        <f t="shared" si="0"/>
        <v>否</v>
      </c>
    </row>
    <row r="18" ht="36" customHeight="1" spans="1:5">
      <c r="A18" s="252" t="s">
        <v>1471</v>
      </c>
      <c r="B18" s="269"/>
      <c r="C18" s="270"/>
      <c r="D18" s="134"/>
      <c r="E18" s="265" t="str">
        <f t="shared" si="0"/>
        <v>否</v>
      </c>
    </row>
    <row r="19" ht="36" customHeight="1" spans="1:5">
      <c r="A19" s="252" t="s">
        <v>1472</v>
      </c>
      <c r="B19" s="269"/>
      <c r="C19" s="270"/>
      <c r="D19" s="134"/>
      <c r="E19" s="265" t="str">
        <f t="shared" si="0"/>
        <v>否</v>
      </c>
    </row>
    <row r="20" ht="36" customHeight="1" spans="1:5">
      <c r="A20" s="252" t="s">
        <v>1473</v>
      </c>
      <c r="B20" s="266"/>
      <c r="C20" s="270"/>
      <c r="D20" s="134" t="str">
        <f>IF(B20&gt;0,C20/B20-1,IF(B20&lt;0,-(C20/B20-1),""))</f>
        <v/>
      </c>
      <c r="E20" s="265" t="str">
        <f t="shared" si="0"/>
        <v>否</v>
      </c>
    </row>
    <row r="21" ht="36" customHeight="1" spans="1:5">
      <c r="A21" s="252" t="s">
        <v>1474</v>
      </c>
      <c r="B21" s="269"/>
      <c r="C21" s="267"/>
      <c r="D21" s="134"/>
      <c r="E21" s="265" t="str">
        <f t="shared" si="0"/>
        <v>否</v>
      </c>
    </row>
    <row r="22" ht="36" customHeight="1" spans="1:5">
      <c r="A22" s="252" t="s">
        <v>1475</v>
      </c>
      <c r="B22" s="269"/>
      <c r="C22" s="267"/>
      <c r="D22" s="134"/>
      <c r="E22" s="265" t="str">
        <f t="shared" si="0"/>
        <v>否</v>
      </c>
    </row>
    <row r="23" ht="36" customHeight="1" spans="1:5">
      <c r="A23" s="169" t="s">
        <v>1476</v>
      </c>
      <c r="B23" s="264"/>
      <c r="C23" s="264"/>
      <c r="D23" s="129"/>
      <c r="E23" s="265" t="str">
        <f t="shared" si="0"/>
        <v>否</v>
      </c>
    </row>
    <row r="24" ht="36" customHeight="1" spans="1:5">
      <c r="A24" s="191" t="s">
        <v>1477</v>
      </c>
      <c r="B24" s="269"/>
      <c r="C24" s="267"/>
      <c r="D24" s="134"/>
      <c r="E24" s="265" t="str">
        <f t="shared" si="0"/>
        <v>否</v>
      </c>
    </row>
    <row r="25" ht="36" customHeight="1" spans="1:5">
      <c r="A25" s="191" t="s">
        <v>1478</v>
      </c>
      <c r="B25" s="269"/>
      <c r="C25" s="267"/>
      <c r="D25" s="134"/>
      <c r="E25" s="265" t="str">
        <f t="shared" si="0"/>
        <v>否</v>
      </c>
    </row>
    <row r="26" ht="36" customHeight="1" spans="1:5">
      <c r="A26" s="191" t="s">
        <v>1479</v>
      </c>
      <c r="B26" s="269"/>
      <c r="C26" s="267"/>
      <c r="D26" s="134"/>
      <c r="E26" s="265" t="str">
        <f t="shared" si="0"/>
        <v>否</v>
      </c>
    </row>
    <row r="27" ht="36" customHeight="1" spans="1:5">
      <c r="A27" s="191" t="s">
        <v>1480</v>
      </c>
      <c r="B27" s="269"/>
      <c r="C27" s="267"/>
      <c r="D27" s="134"/>
      <c r="E27" s="265" t="str">
        <f t="shared" si="0"/>
        <v>否</v>
      </c>
    </row>
    <row r="28" ht="36" customHeight="1" spans="1:5">
      <c r="A28" s="169" t="s">
        <v>1481</v>
      </c>
      <c r="B28" s="264"/>
      <c r="C28" s="264"/>
      <c r="D28" s="129"/>
      <c r="E28" s="265" t="str">
        <f t="shared" si="0"/>
        <v>否</v>
      </c>
    </row>
    <row r="29" ht="36" customHeight="1" spans="1:5">
      <c r="A29" s="191" t="s">
        <v>1482</v>
      </c>
      <c r="B29" s="269"/>
      <c r="C29" s="267"/>
      <c r="D29" s="134"/>
      <c r="E29" s="265" t="str">
        <f t="shared" si="0"/>
        <v>否</v>
      </c>
    </row>
    <row r="30" ht="36" customHeight="1" spans="1:5">
      <c r="A30" s="191" t="s">
        <v>1483</v>
      </c>
      <c r="B30" s="266"/>
      <c r="C30" s="267"/>
      <c r="D30" s="134"/>
      <c r="E30" s="265" t="str">
        <f t="shared" si="0"/>
        <v>否</v>
      </c>
    </row>
    <row r="31" ht="36" customHeight="1" spans="1:5">
      <c r="A31" s="191" t="s">
        <v>1484</v>
      </c>
      <c r="B31" s="269"/>
      <c r="C31" s="267"/>
      <c r="D31" s="134"/>
      <c r="E31" s="265" t="str">
        <f t="shared" si="0"/>
        <v>否</v>
      </c>
    </row>
    <row r="32" ht="36" customHeight="1" spans="1:5">
      <c r="A32" s="169" t="s">
        <v>1485</v>
      </c>
      <c r="B32" s="264"/>
      <c r="C32" s="264"/>
      <c r="D32" s="129"/>
      <c r="E32" s="265" t="str">
        <f t="shared" si="0"/>
        <v>否</v>
      </c>
    </row>
    <row r="33" ht="36" customHeight="1" spans="1:5">
      <c r="A33" s="191" t="s">
        <v>1486</v>
      </c>
      <c r="B33" s="266"/>
      <c r="C33" s="271"/>
      <c r="D33" s="134"/>
      <c r="E33" s="265" t="str">
        <f t="shared" si="0"/>
        <v>否</v>
      </c>
    </row>
    <row r="34" ht="36" customHeight="1" spans="1:5">
      <c r="A34" s="191" t="s">
        <v>1487</v>
      </c>
      <c r="B34" s="269"/>
      <c r="C34" s="271"/>
      <c r="D34" s="134"/>
      <c r="E34" s="265" t="str">
        <f t="shared" si="0"/>
        <v>否</v>
      </c>
    </row>
    <row r="35" ht="36" customHeight="1" spans="1:5">
      <c r="A35" s="191" t="s">
        <v>1488</v>
      </c>
      <c r="B35" s="269"/>
      <c r="C35" s="270"/>
      <c r="D35" s="134"/>
      <c r="E35" s="265" t="str">
        <f t="shared" si="0"/>
        <v>否</v>
      </c>
    </row>
    <row r="36" ht="36" customHeight="1" spans="1:5">
      <c r="A36" s="169" t="s">
        <v>1489</v>
      </c>
      <c r="B36" s="272"/>
      <c r="C36" s="273"/>
      <c r="D36" s="129"/>
      <c r="E36" s="265" t="str">
        <f t="shared" si="0"/>
        <v>否</v>
      </c>
    </row>
    <row r="37" ht="36" customHeight="1" spans="1:5">
      <c r="A37" s="274" t="s">
        <v>1490</v>
      </c>
      <c r="B37" s="264"/>
      <c r="C37" s="264"/>
      <c r="D37" s="129"/>
      <c r="E37" s="265" t="str">
        <f t="shared" si="0"/>
        <v>否</v>
      </c>
    </row>
    <row r="38" ht="36" customHeight="1" spans="1:5">
      <c r="A38" s="275" t="s">
        <v>38</v>
      </c>
      <c r="B38" s="266">
        <v>7</v>
      </c>
      <c r="C38" s="271">
        <v>7</v>
      </c>
      <c r="D38" s="129"/>
      <c r="E38" s="265" t="str">
        <f t="shared" si="0"/>
        <v>是</v>
      </c>
    </row>
    <row r="39" ht="36" customHeight="1" spans="1:5">
      <c r="A39" s="231" t="s">
        <v>1491</v>
      </c>
      <c r="B39" s="264"/>
      <c r="C39" s="273"/>
      <c r="D39" s="129"/>
      <c r="E39" s="265" t="str">
        <f t="shared" si="0"/>
        <v>否</v>
      </c>
    </row>
    <row r="40" ht="36" customHeight="1" spans="1:5">
      <c r="A40" s="275" t="s">
        <v>1492</v>
      </c>
      <c r="B40" s="266"/>
      <c r="C40" s="271"/>
      <c r="D40" s="129"/>
      <c r="E40" s="265" t="str">
        <f t="shared" si="0"/>
        <v>否</v>
      </c>
    </row>
    <row r="41" ht="36" customHeight="1" spans="1:5">
      <c r="A41" s="274" t="s">
        <v>47</v>
      </c>
      <c r="B41" s="264">
        <v>7</v>
      </c>
      <c r="C41" s="264">
        <v>7</v>
      </c>
      <c r="D41" s="129"/>
      <c r="E41" s="265" t="str">
        <f t="shared" si="0"/>
        <v>是</v>
      </c>
    </row>
    <row r="42" spans="2:2">
      <c r="B42" s="258"/>
    </row>
    <row r="43" spans="2:3">
      <c r="B43" s="258"/>
      <c r="C43" s="258"/>
    </row>
    <row r="44" spans="2:2">
      <c r="B44" s="258"/>
    </row>
    <row r="45" spans="2:3">
      <c r="B45" s="258"/>
      <c r="C45" s="258"/>
    </row>
    <row r="46" spans="2:2">
      <c r="B46" s="258"/>
    </row>
    <row r="47" spans="2:2">
      <c r="B47" s="258"/>
    </row>
    <row r="48" spans="2:3">
      <c r="B48" s="258"/>
      <c r="C48" s="258"/>
    </row>
    <row r="49" spans="2:2">
      <c r="B49" s="258"/>
    </row>
    <row r="50" spans="2:2">
      <c r="B50" s="258"/>
    </row>
    <row r="51" spans="2:2">
      <c r="B51" s="258"/>
    </row>
    <row r="52" spans="2:2">
      <c r="B52" s="258"/>
    </row>
    <row r="53" spans="2:3">
      <c r="B53" s="258"/>
      <c r="C53" s="258"/>
    </row>
    <row r="54" spans="2:2">
      <c r="B54" s="258"/>
    </row>
  </sheetData>
  <sheetProtection algorithmName="SHA-512" hashValue="QyEwuZPeFKyiTgw9zQ+sGsoWCBW5AVLaBhL64Qi1dbSFP1IKEihBay+qC1jBt2dPSf2Zj+CrKsOkWt1qmGuKOg==" saltValue="4duhz8MXteTV8OsIEW5mbg==" spinCount="100000" sheet="1" selectLockedCells="1" selectUnlockedCells="1" objects="1"/>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2" workbookViewId="0">
      <selection activeCell="H28" sqref="H28"/>
    </sheetView>
  </sheetViews>
  <sheetFormatPr defaultColWidth="9" defaultRowHeight="14.25" outlineLevelCol="4"/>
  <cols>
    <col min="1" max="1" width="50.775" style="201" customWidth="1"/>
    <col min="2" max="2" width="20.6333333333333" style="201" customWidth="1"/>
    <col min="3" max="3" width="20.6333333333333" style="239" customWidth="1"/>
    <col min="4" max="4" width="20.6333333333333" style="201" customWidth="1"/>
    <col min="5" max="5" width="4.775" style="201" hidden="1" customWidth="1"/>
    <col min="6" max="16384" width="9" style="201"/>
  </cols>
  <sheetData>
    <row r="1" ht="45" customHeight="1" spans="1:5">
      <c r="A1" s="240" t="s">
        <v>1493</v>
      </c>
      <c r="B1" s="240"/>
      <c r="C1" s="240"/>
      <c r="D1" s="240"/>
      <c r="E1" s="241"/>
    </row>
    <row r="2" ht="20.1" customHeight="1" spans="1:5">
      <c r="A2" s="242"/>
      <c r="B2" s="242"/>
      <c r="C2" s="242"/>
      <c r="D2" s="243" t="s">
        <v>2</v>
      </c>
      <c r="E2" s="244"/>
    </row>
    <row r="3" ht="45" customHeight="1" spans="1:5">
      <c r="A3" s="245" t="s">
        <v>4</v>
      </c>
      <c r="B3" s="125" t="s">
        <v>5</v>
      </c>
      <c r="C3" s="125" t="s">
        <v>6</v>
      </c>
      <c r="D3" s="125" t="s">
        <v>7</v>
      </c>
      <c r="E3" s="246" t="s">
        <v>8</v>
      </c>
    </row>
    <row r="4" ht="35.1" customHeight="1" spans="1:5">
      <c r="A4" s="169" t="s">
        <v>1494</v>
      </c>
      <c r="B4" s="247"/>
      <c r="C4" s="247"/>
      <c r="D4" s="129"/>
      <c r="E4" s="248" t="str">
        <f t="shared" ref="E4:E28" si="0">IF(A4&lt;&gt;"",IF(SUM(B4:C4)&lt;&gt;0,"是","否"),"是")</f>
        <v>否</v>
      </c>
    </row>
    <row r="5" ht="35.1" customHeight="1" spans="1:5">
      <c r="A5" s="171" t="s">
        <v>1495</v>
      </c>
      <c r="B5" s="249"/>
      <c r="C5" s="249"/>
      <c r="D5" s="218"/>
      <c r="E5" s="248" t="str">
        <f t="shared" si="0"/>
        <v>否</v>
      </c>
    </row>
    <row r="6" ht="35.1" customHeight="1" spans="1:5">
      <c r="A6" s="171" t="s">
        <v>1496</v>
      </c>
      <c r="B6" s="249"/>
      <c r="C6" s="249"/>
      <c r="D6" s="218"/>
      <c r="E6" s="248" t="str">
        <f t="shared" si="0"/>
        <v>否</v>
      </c>
    </row>
    <row r="7" ht="35.1" customHeight="1" spans="1:5">
      <c r="A7" s="171" t="s">
        <v>1497</v>
      </c>
      <c r="B7" s="249">
        <v>7</v>
      </c>
      <c r="C7" s="249">
        <v>7</v>
      </c>
      <c r="D7" s="218"/>
      <c r="E7" s="248" t="str">
        <f t="shared" si="0"/>
        <v>是</v>
      </c>
    </row>
    <row r="8" ht="35.1" customHeight="1" spans="1:5">
      <c r="A8" s="171" t="s">
        <v>1498</v>
      </c>
      <c r="B8" s="249"/>
      <c r="C8" s="249"/>
      <c r="D8" s="218"/>
      <c r="E8" s="248" t="str">
        <f t="shared" si="0"/>
        <v>否</v>
      </c>
    </row>
    <row r="9" ht="35.1" hidden="1" customHeight="1" spans="1:5">
      <c r="A9" s="171" t="s">
        <v>1499</v>
      </c>
      <c r="B9" s="250"/>
      <c r="C9" s="250"/>
      <c r="D9" s="213" t="str">
        <f>IF(B9&gt;0,C9/B9-1,IF(B9&lt;0,-(C9/B9-1),""))</f>
        <v/>
      </c>
      <c r="E9" s="248" t="str">
        <f t="shared" si="0"/>
        <v>否</v>
      </c>
    </row>
    <row r="10" ht="35.1" customHeight="1" spans="1:5">
      <c r="A10" s="171" t="s">
        <v>1500</v>
      </c>
      <c r="B10" s="249"/>
      <c r="C10" s="249"/>
      <c r="D10" s="218"/>
      <c r="E10" s="248" t="str">
        <f t="shared" si="0"/>
        <v>否</v>
      </c>
    </row>
    <row r="11" ht="35.1" customHeight="1" spans="1:5">
      <c r="A11" s="169" t="s">
        <v>1501</v>
      </c>
      <c r="B11" s="251"/>
      <c r="C11" s="251"/>
      <c r="D11" s="228"/>
      <c r="E11" s="248" t="str">
        <f t="shared" si="0"/>
        <v>否</v>
      </c>
    </row>
    <row r="12" ht="35.1" customHeight="1" spans="1:5">
      <c r="A12" s="171" t="s">
        <v>1502</v>
      </c>
      <c r="B12" s="249"/>
      <c r="C12" s="249"/>
      <c r="D12" s="218"/>
      <c r="E12" s="248" t="str">
        <f t="shared" si="0"/>
        <v>否</v>
      </c>
    </row>
    <row r="13" ht="35.1" customHeight="1" spans="1:5">
      <c r="A13" s="171" t="s">
        <v>1503</v>
      </c>
      <c r="B13" s="249"/>
      <c r="C13" s="249"/>
      <c r="D13" s="218"/>
      <c r="E13" s="248" t="str">
        <f t="shared" si="0"/>
        <v>否</v>
      </c>
    </row>
    <row r="14" ht="35.1" hidden="1" customHeight="1" spans="1:5">
      <c r="A14" s="171" t="s">
        <v>1504</v>
      </c>
      <c r="B14" s="250"/>
      <c r="C14" s="250"/>
      <c r="D14" s="213" t="str">
        <f>IF(B14&gt;0,C14/B14-1,IF(B14&lt;0,-(C14/B14-1),""))</f>
        <v/>
      </c>
      <c r="E14" s="248" t="str">
        <f t="shared" si="0"/>
        <v>否</v>
      </c>
    </row>
    <row r="15" ht="35.1" hidden="1" customHeight="1" spans="1:5">
      <c r="A15" s="171" t="s">
        <v>1505</v>
      </c>
      <c r="B15" s="250"/>
      <c r="C15" s="250"/>
      <c r="D15" s="213" t="str">
        <f>IF(B15&gt;0,C15/B15-1,IF(B15&lt;0,-(C15/B15-1),""))</f>
        <v/>
      </c>
      <c r="E15" s="248" t="str">
        <f t="shared" si="0"/>
        <v>否</v>
      </c>
    </row>
    <row r="16" ht="35.1" customHeight="1" spans="1:5">
      <c r="A16" s="171" t="s">
        <v>1506</v>
      </c>
      <c r="B16" s="249"/>
      <c r="C16" s="249"/>
      <c r="D16" s="218"/>
      <c r="E16" s="248" t="str">
        <f t="shared" si="0"/>
        <v>否</v>
      </c>
    </row>
    <row r="17" s="238" customFormat="1" ht="35.1" customHeight="1" spans="1:5">
      <c r="A17" s="169" t="s">
        <v>1507</v>
      </c>
      <c r="B17" s="251"/>
      <c r="C17" s="251"/>
      <c r="D17" s="228"/>
      <c r="E17" s="248" t="str">
        <f t="shared" si="0"/>
        <v>否</v>
      </c>
    </row>
    <row r="18" ht="35.1" customHeight="1" spans="1:5">
      <c r="A18" s="171" t="s">
        <v>1508</v>
      </c>
      <c r="B18" s="249"/>
      <c r="C18" s="249"/>
      <c r="D18" s="228"/>
      <c r="E18" s="248" t="str">
        <f t="shared" si="0"/>
        <v>否</v>
      </c>
    </row>
    <row r="19" ht="35.1" customHeight="1" spans="1:5">
      <c r="A19" s="169" t="s">
        <v>1509</v>
      </c>
      <c r="B19" s="251"/>
      <c r="C19" s="251"/>
      <c r="D19" s="228"/>
      <c r="E19" s="248" t="str">
        <f t="shared" si="0"/>
        <v>否</v>
      </c>
    </row>
    <row r="20" ht="35.1" customHeight="1" spans="1:5">
      <c r="A20" s="252" t="s">
        <v>1510</v>
      </c>
      <c r="B20" s="249"/>
      <c r="C20" s="249"/>
      <c r="D20" s="218"/>
      <c r="E20" s="248" t="str">
        <f t="shared" si="0"/>
        <v>否</v>
      </c>
    </row>
    <row r="21" ht="35.1" customHeight="1" spans="1:5">
      <c r="A21" s="169" t="s">
        <v>1511</v>
      </c>
      <c r="B21" s="251"/>
      <c r="C21" s="251"/>
      <c r="D21" s="228"/>
      <c r="E21" s="248" t="str">
        <f t="shared" si="0"/>
        <v>否</v>
      </c>
    </row>
    <row r="22" ht="35.1" customHeight="1" spans="1:5">
      <c r="A22" s="171" t="s">
        <v>1512</v>
      </c>
      <c r="B22" s="249"/>
      <c r="C22" s="249"/>
      <c r="D22" s="218"/>
      <c r="E22" s="248" t="str">
        <f t="shared" si="0"/>
        <v>否</v>
      </c>
    </row>
    <row r="23" ht="35.1" customHeight="1" spans="1:5">
      <c r="A23" s="229" t="s">
        <v>1513</v>
      </c>
      <c r="B23" s="251">
        <v>7</v>
      </c>
      <c r="C23" s="251">
        <v>7</v>
      </c>
      <c r="D23" s="228"/>
      <c r="E23" s="248" t="str">
        <f t="shared" si="0"/>
        <v>是</v>
      </c>
    </row>
    <row r="24" ht="35.1" customHeight="1" spans="1:5">
      <c r="A24" s="253" t="s">
        <v>100</v>
      </c>
      <c r="B24" s="251"/>
      <c r="C24" s="251"/>
      <c r="D24" s="228"/>
      <c r="E24" s="248" t="str">
        <f t="shared" si="0"/>
        <v>否</v>
      </c>
    </row>
    <row r="25" ht="35.1" hidden="1" customHeight="1" spans="1:5">
      <c r="A25" s="254" t="s">
        <v>1514</v>
      </c>
      <c r="B25" s="250"/>
      <c r="C25" s="250"/>
      <c r="D25" s="255"/>
      <c r="E25" s="248" t="str">
        <f t="shared" si="0"/>
        <v>否</v>
      </c>
    </row>
    <row r="26" ht="35.1" customHeight="1" spans="1:5">
      <c r="A26" s="256" t="s">
        <v>1515</v>
      </c>
      <c r="B26" s="249"/>
      <c r="C26" s="249"/>
      <c r="D26" s="228"/>
      <c r="E26" s="248" t="str">
        <f t="shared" si="0"/>
        <v>否</v>
      </c>
    </row>
    <row r="27" ht="35.1" customHeight="1" spans="1:5">
      <c r="A27" s="257" t="s">
        <v>1516</v>
      </c>
      <c r="B27" s="251"/>
      <c r="C27" s="251"/>
      <c r="D27" s="228"/>
      <c r="E27" s="248" t="str">
        <f t="shared" si="0"/>
        <v>否</v>
      </c>
    </row>
    <row r="28" ht="35.1" customHeight="1" spans="1:5">
      <c r="A28" s="192" t="s">
        <v>107</v>
      </c>
      <c r="B28" s="251">
        <v>7</v>
      </c>
      <c r="C28" s="251">
        <v>7</v>
      </c>
      <c r="D28" s="228"/>
      <c r="E28" s="248" t="str">
        <f t="shared" si="0"/>
        <v>是</v>
      </c>
    </row>
    <row r="29" spans="2:2">
      <c r="B29" s="236"/>
    </row>
    <row r="30" spans="2:3">
      <c r="B30" s="236"/>
      <c r="C30" s="258"/>
    </row>
    <row r="31" spans="2:2">
      <c r="B31" s="236"/>
    </row>
    <row r="32" spans="2:3">
      <c r="B32" s="236"/>
      <c r="C32" s="258"/>
    </row>
    <row r="33" spans="2:2">
      <c r="B33" s="236"/>
    </row>
    <row r="34" spans="2:2">
      <c r="B34" s="236"/>
    </row>
    <row r="35" spans="2:3">
      <c r="B35" s="236"/>
      <c r="C35" s="258"/>
    </row>
    <row r="36" spans="2:2">
      <c r="B36" s="236"/>
    </row>
    <row r="37" spans="2:2">
      <c r="B37" s="236"/>
    </row>
    <row r="38" spans="2:2">
      <c r="B38" s="236"/>
    </row>
    <row r="39" spans="2:2">
      <c r="B39" s="236"/>
    </row>
    <row r="40" spans="2:3">
      <c r="B40" s="236"/>
      <c r="C40" s="258"/>
    </row>
    <row r="41" spans="2:2">
      <c r="B41" s="236"/>
    </row>
  </sheetData>
  <sheetProtection algorithmName="SHA-512" hashValue="513Yo8WJ4d9VuUUqWst7jPpQGbi5p1nR6x8aleRzCaUqkBWJCy8VNkir0zSULhqII41hzvrIHXbWWMsYvYRb1A==" saltValue="PPrCGGPexiJok4X9FBESpA==" spinCount="100000" sheet="1" selectLockedCells="1" selectUnlockedCells="1" objects="1"/>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topLeftCell="A15" workbookViewId="0">
      <selection activeCell="G37" sqref="G37"/>
    </sheetView>
  </sheetViews>
  <sheetFormatPr defaultColWidth="9" defaultRowHeight="20.25" outlineLevelCol="4"/>
  <cols>
    <col min="1" max="1" width="52.6666666666667" style="201" customWidth="1"/>
    <col min="2" max="2" width="20.6333333333333" style="201" customWidth="1"/>
    <col min="3" max="3" width="20.6333333333333" style="202" customWidth="1"/>
    <col min="4" max="4" width="20.6333333333333" style="201" customWidth="1"/>
    <col min="5" max="5" width="4.44166666666667" style="201" hidden="1" customWidth="1"/>
    <col min="6" max="16384" width="9" style="201"/>
  </cols>
  <sheetData>
    <row r="1" ht="36" customHeight="1" spans="1:4">
      <c r="A1" s="203" t="s">
        <v>1517</v>
      </c>
      <c r="B1" s="203"/>
      <c r="C1" s="204"/>
      <c r="D1" s="203"/>
    </row>
    <row r="2" ht="16" customHeight="1" spans="1:4">
      <c r="A2" s="205"/>
      <c r="B2" s="205"/>
      <c r="C2" s="206"/>
      <c r="D2" s="207" t="s">
        <v>2</v>
      </c>
    </row>
    <row r="3" ht="33" customHeight="1" spans="1:5">
      <c r="A3" s="208" t="s">
        <v>1456</v>
      </c>
      <c r="B3" s="125" t="s">
        <v>5</v>
      </c>
      <c r="C3" s="125" t="s">
        <v>6</v>
      </c>
      <c r="D3" s="125" t="s">
        <v>7</v>
      </c>
      <c r="E3" s="201" t="s">
        <v>8</v>
      </c>
    </row>
    <row r="4" ht="36" customHeight="1" spans="1:5">
      <c r="A4" s="169" t="s">
        <v>1518</v>
      </c>
      <c r="B4" s="128"/>
      <c r="C4" s="209"/>
      <c r="D4" s="129"/>
      <c r="E4" s="185" t="str">
        <f t="shared" ref="E4:E35" si="0">IF(A4&lt;&gt;"",IF(SUM(B4:C4)&lt;&gt;0,"是","否"),"是")</f>
        <v>否</v>
      </c>
    </row>
    <row r="5" ht="36" customHeight="1" spans="1:5">
      <c r="A5" s="191" t="s">
        <v>1458</v>
      </c>
      <c r="B5" s="128"/>
      <c r="C5" s="210"/>
      <c r="D5" s="211"/>
      <c r="E5" s="185" t="str">
        <f t="shared" si="0"/>
        <v>否</v>
      </c>
    </row>
    <row r="6" ht="36" hidden="1" customHeight="1" spans="1:5">
      <c r="A6" s="191" t="s">
        <v>1459</v>
      </c>
      <c r="B6" s="186"/>
      <c r="C6" s="212"/>
      <c r="D6" s="213" t="str">
        <f>IF(B6&gt;0,C6/B6-1,IF(B6&lt;0,-(C6/B6-1),""))</f>
        <v/>
      </c>
      <c r="E6" s="185" t="str">
        <f t="shared" si="0"/>
        <v>否</v>
      </c>
    </row>
    <row r="7" ht="36" customHeight="1" spans="1:5">
      <c r="A7" s="191" t="s">
        <v>1460</v>
      </c>
      <c r="B7" s="214"/>
      <c r="C7" s="210"/>
      <c r="D7" s="215"/>
      <c r="E7" s="185" t="str">
        <f t="shared" si="0"/>
        <v>否</v>
      </c>
    </row>
    <row r="8" ht="36" hidden="1" customHeight="1" spans="1:5">
      <c r="A8" s="191" t="s">
        <v>1461</v>
      </c>
      <c r="B8" s="216"/>
      <c r="C8" s="212">
        <v>0</v>
      </c>
      <c r="D8" s="213" t="str">
        <f>IF(B8&gt;0,C8/B8-1,IF(B8&lt;0,-(C8/B8-1),""))</f>
        <v/>
      </c>
      <c r="E8" s="185" t="str">
        <f t="shared" si="0"/>
        <v>否</v>
      </c>
    </row>
    <row r="9" ht="36" customHeight="1" spans="1:5">
      <c r="A9" s="191" t="s">
        <v>1462</v>
      </c>
      <c r="B9" s="214"/>
      <c r="C9" s="210"/>
      <c r="D9" s="215"/>
      <c r="E9" s="185" t="str">
        <f t="shared" si="0"/>
        <v>否</v>
      </c>
    </row>
    <row r="10" ht="36" customHeight="1" spans="1:5">
      <c r="A10" s="191" t="s">
        <v>1465</v>
      </c>
      <c r="B10" s="217"/>
      <c r="C10" s="210"/>
      <c r="D10" s="218"/>
      <c r="E10" s="185" t="str">
        <f t="shared" si="0"/>
        <v>否</v>
      </c>
    </row>
    <row r="11" ht="36" customHeight="1" spans="1:5">
      <c r="A11" s="191" t="s">
        <v>1466</v>
      </c>
      <c r="B11" s="217"/>
      <c r="C11" s="219"/>
      <c r="D11" s="215"/>
      <c r="E11" s="185" t="str">
        <f t="shared" si="0"/>
        <v>否</v>
      </c>
    </row>
    <row r="12" ht="36" customHeight="1" spans="1:5">
      <c r="A12" s="191" t="s">
        <v>1467</v>
      </c>
      <c r="B12" s="214"/>
      <c r="C12" s="220"/>
      <c r="D12" s="215"/>
      <c r="E12" s="185" t="str">
        <f t="shared" si="0"/>
        <v>否</v>
      </c>
    </row>
    <row r="13" ht="36" customHeight="1" spans="1:5">
      <c r="A13" s="191" t="s">
        <v>1468</v>
      </c>
      <c r="B13" s="214"/>
      <c r="C13" s="210"/>
      <c r="D13" s="215"/>
      <c r="E13" s="185" t="str">
        <f t="shared" si="0"/>
        <v>否</v>
      </c>
    </row>
    <row r="14" ht="36" customHeight="1" spans="1:5">
      <c r="A14" s="191" t="s">
        <v>1464</v>
      </c>
      <c r="B14" s="214"/>
      <c r="C14" s="210"/>
      <c r="D14" s="215"/>
      <c r="E14" s="185" t="str">
        <f t="shared" si="0"/>
        <v>否</v>
      </c>
    </row>
    <row r="15" ht="36" customHeight="1" spans="1:5">
      <c r="A15" s="191" t="s">
        <v>1519</v>
      </c>
      <c r="B15" s="214"/>
      <c r="C15" s="219"/>
      <c r="D15" s="215"/>
      <c r="E15" s="185" t="str">
        <f t="shared" si="0"/>
        <v>否</v>
      </c>
    </row>
    <row r="16" ht="36" customHeight="1" spans="1:5">
      <c r="A16" s="191" t="s">
        <v>1470</v>
      </c>
      <c r="B16" s="214"/>
      <c r="C16" s="210"/>
      <c r="D16" s="215"/>
      <c r="E16" s="185" t="str">
        <f t="shared" si="0"/>
        <v>否</v>
      </c>
    </row>
    <row r="17" ht="36" customHeight="1" spans="1:5">
      <c r="A17" s="191" t="s">
        <v>1471</v>
      </c>
      <c r="B17" s="214"/>
      <c r="C17" s="210"/>
      <c r="D17" s="215"/>
      <c r="E17" s="185" t="str">
        <f t="shared" si="0"/>
        <v>否</v>
      </c>
    </row>
    <row r="18" ht="36" customHeight="1" spans="1:5">
      <c r="A18" s="191" t="s">
        <v>1472</v>
      </c>
      <c r="B18" s="214"/>
      <c r="C18" s="210"/>
      <c r="D18" s="215"/>
      <c r="E18" s="185" t="str">
        <f t="shared" si="0"/>
        <v>否</v>
      </c>
    </row>
    <row r="19" ht="36" hidden="1" customHeight="1" spans="1:5">
      <c r="A19" s="191" t="s">
        <v>1474</v>
      </c>
      <c r="B19" s="216"/>
      <c r="C19" s="212"/>
      <c r="D19" s="213" t="str">
        <f>IF(B19&gt;0,C19/B19-1,IF(B19&lt;0,-(C19/B19-1),""))</f>
        <v/>
      </c>
      <c r="E19" s="185" t="str">
        <f t="shared" si="0"/>
        <v>否</v>
      </c>
    </row>
    <row r="20" ht="36" customHeight="1" spans="1:5">
      <c r="A20" s="191" t="s">
        <v>1475</v>
      </c>
      <c r="B20" s="214"/>
      <c r="C20" s="210"/>
      <c r="D20" s="215"/>
      <c r="E20" s="185" t="str">
        <f t="shared" si="0"/>
        <v>否</v>
      </c>
    </row>
    <row r="21" ht="36" customHeight="1" spans="1:5">
      <c r="A21" s="169" t="s">
        <v>1520</v>
      </c>
      <c r="B21" s="221"/>
      <c r="C21" s="221"/>
      <c r="D21" s="211"/>
      <c r="E21" s="185" t="str">
        <f t="shared" si="0"/>
        <v>否</v>
      </c>
    </row>
    <row r="22" ht="36" customHeight="1" spans="1:5">
      <c r="A22" s="191" t="s">
        <v>1477</v>
      </c>
      <c r="B22" s="222"/>
      <c r="C22" s="222"/>
      <c r="D22" s="215"/>
      <c r="E22" s="185" t="str">
        <f t="shared" si="0"/>
        <v>否</v>
      </c>
    </row>
    <row r="23" ht="36" hidden="1" customHeight="1" spans="1:5">
      <c r="A23" s="191" t="s">
        <v>1478</v>
      </c>
      <c r="B23" s="222">
        <v>0</v>
      </c>
      <c r="C23" s="223"/>
      <c r="D23" s="215" t="str">
        <f>IF(B23&gt;0,C23/B23-1,IF(B23&lt;0,-(C23/B23-1),""))</f>
        <v/>
      </c>
      <c r="E23" s="185" t="str">
        <f t="shared" si="0"/>
        <v>否</v>
      </c>
    </row>
    <row r="24" ht="36" hidden="1" customHeight="1" spans="1:5">
      <c r="A24" s="169" t="s">
        <v>1521</v>
      </c>
      <c r="B24" s="184"/>
      <c r="C24" s="224">
        <f>SUM(C25:C27)</f>
        <v>0</v>
      </c>
      <c r="D24" s="213" t="str">
        <f>IF(B24&gt;0,C24/B24-1,IF(B24&lt;0,-(C24/B24-1),""))</f>
        <v/>
      </c>
      <c r="E24" s="185" t="str">
        <f t="shared" si="0"/>
        <v>否</v>
      </c>
    </row>
    <row r="25" ht="36" hidden="1" customHeight="1" spans="1:5">
      <c r="A25" s="191" t="s">
        <v>1522</v>
      </c>
      <c r="B25" s="186"/>
      <c r="C25" s="225"/>
      <c r="D25" s="213" t="str">
        <f>IF(B25&gt;0,C25/B25-1,IF(B25&lt;0,-(C25/B25-1),""))</f>
        <v/>
      </c>
      <c r="E25" s="185" t="str">
        <f t="shared" si="0"/>
        <v>否</v>
      </c>
    </row>
    <row r="26" ht="36" hidden="1" customHeight="1" spans="1:5">
      <c r="A26" s="191" t="s">
        <v>1523</v>
      </c>
      <c r="B26" s="186"/>
      <c r="C26" s="225"/>
      <c r="D26" s="213" t="str">
        <f>IF(B26&gt;0,C26/B26-1,IF(B26&lt;0,-(C26/B26-1),""))</f>
        <v/>
      </c>
      <c r="E26" s="185" t="str">
        <f t="shared" si="0"/>
        <v>否</v>
      </c>
    </row>
    <row r="27" ht="36" hidden="1" customHeight="1" spans="1:5">
      <c r="A27" s="191" t="s">
        <v>1524</v>
      </c>
      <c r="B27" s="132"/>
      <c r="C27" s="223">
        <f>SUM(C28:C29)</f>
        <v>0</v>
      </c>
      <c r="D27" s="213" t="str">
        <f>IF(B27&gt;0,C27/B27-1,IF(B27&lt;0,-(C27/B27-1),""))</f>
        <v/>
      </c>
      <c r="E27" s="185" t="str">
        <f t="shared" si="0"/>
        <v>否</v>
      </c>
    </row>
    <row r="28" ht="36" customHeight="1" spans="1:5">
      <c r="A28" s="169" t="s">
        <v>1525</v>
      </c>
      <c r="B28" s="184"/>
      <c r="C28" s="184"/>
      <c r="D28" s="211"/>
      <c r="E28" s="185" t="str">
        <f t="shared" si="0"/>
        <v>否</v>
      </c>
    </row>
    <row r="29" ht="36" customHeight="1" spans="1:5">
      <c r="A29" s="191" t="s">
        <v>1487</v>
      </c>
      <c r="B29" s="132"/>
      <c r="C29" s="226"/>
      <c r="D29" s="218"/>
      <c r="E29" s="185" t="str">
        <f t="shared" si="0"/>
        <v>否</v>
      </c>
    </row>
    <row r="30" ht="36" customHeight="1" spans="1:5">
      <c r="A30" s="169" t="s">
        <v>1526</v>
      </c>
      <c r="B30" s="197"/>
      <c r="C30" s="227"/>
      <c r="D30" s="228"/>
      <c r="E30" s="185" t="str">
        <f t="shared" si="0"/>
        <v>否</v>
      </c>
    </row>
    <row r="31" ht="36" customHeight="1" spans="1:5">
      <c r="A31" s="229" t="s">
        <v>1527</v>
      </c>
      <c r="B31" s="128"/>
      <c r="C31" s="128"/>
      <c r="D31" s="211"/>
      <c r="E31" s="185" t="str">
        <f t="shared" si="0"/>
        <v>否</v>
      </c>
    </row>
    <row r="32" ht="36" customHeight="1" spans="1:5">
      <c r="A32" s="230" t="s">
        <v>38</v>
      </c>
      <c r="B32" s="184">
        <v>7</v>
      </c>
      <c r="C32" s="184">
        <v>7</v>
      </c>
      <c r="D32" s="211"/>
      <c r="E32" s="185" t="str">
        <f t="shared" si="0"/>
        <v>是</v>
      </c>
    </row>
    <row r="33" ht="36" customHeight="1" spans="1:5">
      <c r="A33" s="231" t="s">
        <v>1491</v>
      </c>
      <c r="B33" s="232"/>
      <c r="C33" s="184"/>
      <c r="D33" s="211"/>
      <c r="E33" s="185" t="str">
        <f t="shared" si="0"/>
        <v>否</v>
      </c>
    </row>
    <row r="34" ht="36" hidden="1" customHeight="1" spans="1:5">
      <c r="A34" s="230" t="s">
        <v>1492</v>
      </c>
      <c r="B34" s="128"/>
      <c r="C34" s="233"/>
      <c r="D34" s="211"/>
      <c r="E34" s="185" t="str">
        <f t="shared" si="0"/>
        <v>否</v>
      </c>
    </row>
    <row r="35" ht="36" customHeight="1" spans="1:5">
      <c r="A35" s="192" t="s">
        <v>47</v>
      </c>
      <c r="B35" s="128">
        <v>7</v>
      </c>
      <c r="C35" s="128">
        <v>7</v>
      </c>
      <c r="D35" s="211"/>
      <c r="E35" s="185" t="str">
        <f t="shared" si="0"/>
        <v>是</v>
      </c>
    </row>
    <row r="36" ht="13.5" spans="1:4">
      <c r="A36" s="234" t="s">
        <v>1528</v>
      </c>
      <c r="B36" s="234"/>
      <c r="C36" s="235"/>
      <c r="D36" s="234"/>
    </row>
    <row r="37" ht="13.5" spans="1:4">
      <c r="A37" s="234"/>
      <c r="B37" s="234"/>
      <c r="C37" s="235"/>
      <c r="D37" s="234"/>
    </row>
    <row r="38" spans="2:2">
      <c r="B38" s="236"/>
    </row>
    <row r="39" spans="2:2">
      <c r="B39" s="237"/>
    </row>
    <row r="40" spans="2:2">
      <c r="B40" s="236"/>
    </row>
    <row r="41" spans="2:2">
      <c r="B41" s="236"/>
    </row>
    <row r="42" spans="2:2">
      <c r="B42" s="237"/>
    </row>
    <row r="43" spans="2:2">
      <c r="B43" s="236"/>
    </row>
    <row r="44" spans="2:2">
      <c r="B44" s="236"/>
    </row>
    <row r="45" spans="2:2">
      <c r="B45" s="236"/>
    </row>
    <row r="46" spans="2:2">
      <c r="B46" s="236"/>
    </row>
    <row r="47" spans="2:2">
      <c r="B47" s="237"/>
    </row>
    <row r="48" spans="2:2">
      <c r="B48" s="236"/>
    </row>
  </sheetData>
  <sheetProtection algorithmName="SHA-512" hashValue="UsounWZVmyDSS/7UsxY3dTAqybCCj4p+PIx0xYgtaPKH65UK2CYYWdyz9D7Yms1jo+kgOE9y4hkZdyRtKgdl4Q==" saltValue="tiRGuFVurvcrX9dMzDfLjQ==" spinCount="100000" sheet="1" selectLockedCells="1" selectUnlockedCells="1" objects="1"/>
  <autoFilter xmlns:etc="http://www.wps.cn/officeDocument/2017/etCustomData" ref="A3:E37" etc:filterBottomFollowUsedRange="0">
    <filterColumn colId="4">
      <customFilters>
        <customFilter operator="equal" val="是"/>
      </customFilters>
    </filterColumn>
    <extLst/>
  </autoFilter>
  <mergeCells count="2">
    <mergeCell ref="A1:D1"/>
    <mergeCell ref="A36:D37"/>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view="pageBreakPreview" zoomScaleNormal="100" topLeftCell="A9" workbookViewId="0">
      <selection activeCell="H14" sqref="H14"/>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79" t="s">
        <v>1529</v>
      </c>
      <c r="B1" s="179"/>
      <c r="C1" s="179"/>
      <c r="D1" s="179"/>
    </row>
    <row r="2" ht="20.1" customHeight="1" spans="1:4">
      <c r="A2" s="180"/>
      <c r="B2" s="180"/>
      <c r="C2" s="180"/>
      <c r="D2" s="181" t="s">
        <v>2</v>
      </c>
    </row>
    <row r="3" ht="45" customHeight="1" spans="1:5">
      <c r="A3" s="182" t="s">
        <v>1530</v>
      </c>
      <c r="B3" s="125" t="s">
        <v>5</v>
      </c>
      <c r="C3" s="125" t="s">
        <v>6</v>
      </c>
      <c r="D3" s="125" t="s">
        <v>7</v>
      </c>
      <c r="E3" s="183" t="s">
        <v>8</v>
      </c>
    </row>
    <row r="4" ht="36" customHeight="1" spans="1:5">
      <c r="A4" s="169" t="s">
        <v>1494</v>
      </c>
      <c r="B4" s="184"/>
      <c r="C4" s="184"/>
      <c r="D4" s="129"/>
      <c r="E4" s="185" t="str">
        <f>IF(A4&lt;&gt;"",IF(SUM(B4:C4)&lt;&gt;0,"是","否"),"是")</f>
        <v>否</v>
      </c>
    </row>
    <row r="5" ht="36" customHeight="1" spans="1:5">
      <c r="A5" s="171" t="s">
        <v>1531</v>
      </c>
      <c r="B5" s="186"/>
      <c r="C5" s="186"/>
      <c r="D5" s="187"/>
      <c r="E5" s="185" t="str">
        <f>IF(A5&lt;&gt;"",IF(SUM(B5:C5)&lt;&gt;0,"是","否"),"是")</f>
        <v>否</v>
      </c>
    </row>
    <row r="6" ht="36" customHeight="1" spans="1:5">
      <c r="A6" s="171" t="s">
        <v>1532</v>
      </c>
      <c r="B6" s="186">
        <v>7</v>
      </c>
      <c r="C6" s="186">
        <v>7</v>
      </c>
      <c r="D6" s="187"/>
      <c r="E6" s="185"/>
    </row>
    <row r="7" ht="36" customHeight="1" spans="1:5">
      <c r="A7" s="171" t="s">
        <v>1500</v>
      </c>
      <c r="B7" s="186"/>
      <c r="C7" s="186"/>
      <c r="D7" s="188" t="str">
        <f>IF(B7&gt;0,C7/B7-1,IF(B7&lt;0,-(C7/B7-1),""))</f>
        <v/>
      </c>
      <c r="E7" s="185" t="str">
        <f t="shared" ref="E7:E22" si="0">IF(A7&lt;&gt;"",IF(SUM(B7:C7)&lt;&gt;0,"是","否"),"是")</f>
        <v>否</v>
      </c>
    </row>
    <row r="8" ht="36" customHeight="1" spans="1:5">
      <c r="A8" s="169" t="s">
        <v>1501</v>
      </c>
      <c r="B8" s="184"/>
      <c r="C8" s="184"/>
      <c r="D8" s="189"/>
      <c r="E8" s="185" t="str">
        <f t="shared" si="0"/>
        <v>否</v>
      </c>
    </row>
    <row r="9" ht="36" customHeight="1" spans="1:5">
      <c r="A9" s="171" t="s">
        <v>1502</v>
      </c>
      <c r="B9" s="186"/>
      <c r="C9" s="186"/>
      <c r="D9" s="187"/>
      <c r="E9" s="185" t="str">
        <f t="shared" si="0"/>
        <v>否</v>
      </c>
    </row>
    <row r="10" ht="36" customHeight="1" spans="1:5">
      <c r="A10" s="171" t="s">
        <v>1506</v>
      </c>
      <c r="B10" s="186"/>
      <c r="C10" s="186"/>
      <c r="D10" s="187"/>
      <c r="E10" s="185" t="str">
        <f t="shared" si="0"/>
        <v>否</v>
      </c>
    </row>
    <row r="11" ht="36" customHeight="1" spans="1:5">
      <c r="A11" s="169" t="s">
        <v>1507</v>
      </c>
      <c r="B11" s="184">
        <f>B12</f>
        <v>0</v>
      </c>
      <c r="C11" s="184">
        <f>C12</f>
        <v>0</v>
      </c>
      <c r="D11" s="190" t="str">
        <f>IF(B11&gt;0,C11/B11-1,IF(B11&lt;0,-(C11/B11-1),""))</f>
        <v/>
      </c>
      <c r="E11" s="185" t="str">
        <f t="shared" si="0"/>
        <v>否</v>
      </c>
    </row>
    <row r="12" ht="36" customHeight="1" spans="1:5">
      <c r="A12" s="171" t="s">
        <v>1508</v>
      </c>
      <c r="B12" s="186"/>
      <c r="C12" s="186"/>
      <c r="D12" s="188" t="str">
        <f>IF(B12&gt;0,C12/B12-1,IF(B12&lt;0,-(C12/B12-1),""))</f>
        <v/>
      </c>
      <c r="E12" s="185" t="str">
        <f t="shared" si="0"/>
        <v>否</v>
      </c>
    </row>
    <row r="13" ht="36" customHeight="1" spans="1:5">
      <c r="A13" s="169" t="s">
        <v>1509</v>
      </c>
      <c r="B13" s="184"/>
      <c r="C13" s="184"/>
      <c r="D13" s="190" t="str">
        <f>IF(B13&gt;0,C13/B13-1,IF(B13&lt;0,-(C13/B13-1),""))</f>
        <v/>
      </c>
      <c r="E13" s="185" t="str">
        <f t="shared" si="0"/>
        <v>否</v>
      </c>
    </row>
    <row r="14" ht="36" customHeight="1" spans="1:5">
      <c r="A14" s="191" t="s">
        <v>1533</v>
      </c>
      <c r="B14" s="186"/>
      <c r="C14" s="186"/>
      <c r="D14" s="188" t="str">
        <f>IF(B14&gt;0,C14/B14-1,IF(B14&lt;0,-(C14/B14-1),""))</f>
        <v/>
      </c>
      <c r="E14" s="185" t="str">
        <f t="shared" si="0"/>
        <v>否</v>
      </c>
    </row>
    <row r="15" ht="36" customHeight="1" spans="1:5">
      <c r="A15" s="169" t="s">
        <v>1511</v>
      </c>
      <c r="B15" s="184"/>
      <c r="C15" s="184"/>
      <c r="D15" s="189"/>
      <c r="E15" s="185" t="str">
        <f t="shared" si="0"/>
        <v>否</v>
      </c>
    </row>
    <row r="16" ht="36" customHeight="1" spans="1:5">
      <c r="A16" s="171" t="s">
        <v>1512</v>
      </c>
      <c r="B16" s="186"/>
      <c r="C16" s="186"/>
      <c r="D16" s="187"/>
      <c r="E16" s="185" t="str">
        <f t="shared" si="0"/>
        <v>否</v>
      </c>
    </row>
    <row r="17" ht="36" customHeight="1" spans="1:5">
      <c r="A17" s="192" t="s">
        <v>1534</v>
      </c>
      <c r="B17" s="184">
        <v>7</v>
      </c>
      <c r="C17" s="184">
        <v>7</v>
      </c>
      <c r="D17" s="189"/>
      <c r="E17" s="185" t="str">
        <f t="shared" si="0"/>
        <v>是</v>
      </c>
    </row>
    <row r="18" ht="36" customHeight="1" spans="1:5">
      <c r="A18" s="193" t="s">
        <v>100</v>
      </c>
      <c r="B18" s="184"/>
      <c r="C18" s="184"/>
      <c r="D18" s="189"/>
      <c r="E18" s="185" t="str">
        <f t="shared" si="0"/>
        <v>否</v>
      </c>
    </row>
    <row r="19" ht="36" customHeight="1" spans="1:5">
      <c r="A19" s="194" t="s">
        <v>1514</v>
      </c>
      <c r="B19" s="195"/>
      <c r="C19" s="186"/>
      <c r="D19" s="187"/>
      <c r="E19" s="185" t="str">
        <f t="shared" si="0"/>
        <v>否</v>
      </c>
    </row>
    <row r="20" ht="36" customHeight="1" spans="1:5">
      <c r="A20" s="194" t="s">
        <v>1515</v>
      </c>
      <c r="B20" s="195"/>
      <c r="C20" s="195"/>
      <c r="D20" s="187"/>
      <c r="E20" s="185" t="str">
        <f t="shared" si="0"/>
        <v>否</v>
      </c>
    </row>
    <row r="21" ht="36" customHeight="1" spans="1:5">
      <c r="A21" s="196" t="s">
        <v>1516</v>
      </c>
      <c r="B21" s="197"/>
      <c r="C21" s="184"/>
      <c r="D21" s="189"/>
      <c r="E21" s="185" t="str">
        <f t="shared" si="0"/>
        <v>否</v>
      </c>
    </row>
    <row r="22" ht="36" customHeight="1" spans="1:5">
      <c r="A22" s="192" t="s">
        <v>107</v>
      </c>
      <c r="B22" s="184">
        <v>7</v>
      </c>
      <c r="C22" s="184">
        <v>7</v>
      </c>
      <c r="D22" s="189"/>
      <c r="E22" s="185" t="str">
        <f t="shared" si="0"/>
        <v>是</v>
      </c>
    </row>
    <row r="23" ht="35" customHeight="1" spans="1:4">
      <c r="A23" s="198" t="s">
        <v>1528</v>
      </c>
      <c r="B23" s="198"/>
      <c r="C23" s="198"/>
      <c r="D23" s="198"/>
    </row>
    <row r="24" spans="2:3">
      <c r="B24" s="199"/>
      <c r="C24" s="199"/>
    </row>
    <row r="25" spans="2:2">
      <c r="B25" s="200"/>
    </row>
    <row r="26" spans="2:3">
      <c r="B26" s="199"/>
      <c r="C26" s="199"/>
    </row>
    <row r="27" spans="2:2">
      <c r="B27" s="200"/>
    </row>
    <row r="28" spans="2:2">
      <c r="B28" s="200"/>
    </row>
    <row r="29" spans="2:3">
      <c r="B29" s="199"/>
      <c r="C29" s="199"/>
    </row>
    <row r="30" spans="2:2">
      <c r="B30" s="200"/>
    </row>
    <row r="31" spans="2:2">
      <c r="B31" s="200"/>
    </row>
    <row r="32" spans="2:2">
      <c r="B32" s="200"/>
    </row>
    <row r="33" spans="2:2">
      <c r="B33" s="200"/>
    </row>
    <row r="34" spans="2:3">
      <c r="B34" s="199"/>
      <c r="C34" s="199"/>
    </row>
    <row r="35" spans="2:2">
      <c r="B35" s="200"/>
    </row>
  </sheetData>
  <sheetProtection algorithmName="SHA-512" hashValue="uKESh/daSrSilV3bnMVJvYzlKMryLiwpnR/cqHzOjdCENyyN9bRTTOCPkZnxZaexn1bEA59iBKBYbdhER/kFtw==" saltValue="v86dLEwcLa6oYoD3AcMqeA==" spinCount="100000" sheet="1" selectLockedCells="1" selectUnlockedCells="1" objects="1"/>
  <mergeCells count="2">
    <mergeCell ref="A1:D1"/>
    <mergeCell ref="A23:D23"/>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XFD24"/>
  <sheetViews>
    <sheetView view="pageBreakPreview" zoomScaleNormal="100" topLeftCell="A3" workbookViewId="0">
      <selection activeCell="A1" sqref="A1:B1"/>
    </sheetView>
  </sheetViews>
  <sheetFormatPr defaultColWidth="9" defaultRowHeight="14.25"/>
  <cols>
    <col min="1" max="1" width="36.25" style="160" customWidth="1"/>
    <col min="2" max="2" width="45.5" style="162" customWidth="1"/>
    <col min="3" max="3" width="12.6333333333333" style="160"/>
    <col min="4" max="16374" width="9" style="160"/>
    <col min="16375" max="16376" width="35.6333333333333" style="160"/>
    <col min="16377" max="16377" width="9" style="160"/>
    <col min="16378" max="16384" width="9" style="163"/>
  </cols>
  <sheetData>
    <row r="1" s="160" customFormat="1" ht="45" customHeight="1" spans="1:2">
      <c r="A1" s="164" t="s">
        <v>1535</v>
      </c>
      <c r="B1" s="165"/>
    </row>
    <row r="2" s="160" customFormat="1" ht="20.1" customHeight="1" spans="1:2">
      <c r="A2" s="166"/>
      <c r="B2" s="167" t="s">
        <v>2</v>
      </c>
    </row>
    <row r="3" s="161" customFormat="1" ht="45" customHeight="1" spans="1:2">
      <c r="A3" s="168" t="s">
        <v>1536</v>
      </c>
      <c r="B3" s="168" t="s">
        <v>1537</v>
      </c>
    </row>
    <row r="4" s="160" customFormat="1" ht="36" customHeight="1" spans="1:2">
      <c r="A4" s="177" t="s">
        <v>1114</v>
      </c>
      <c r="B4" s="170"/>
    </row>
    <row r="5" s="160" customFormat="1" ht="36" customHeight="1" spans="1:2">
      <c r="A5" s="177" t="s">
        <v>1116</v>
      </c>
      <c r="B5" s="170"/>
    </row>
    <row r="6" s="160" customFormat="1" ht="36" customHeight="1" spans="1:2">
      <c r="A6" s="177" t="s">
        <v>1117</v>
      </c>
      <c r="B6" s="170"/>
    </row>
    <row r="7" s="160" customFormat="1" ht="36" customHeight="1" spans="1:2">
      <c r="A7" s="177" t="s">
        <v>1118</v>
      </c>
      <c r="B7" s="170"/>
    </row>
    <row r="8" s="160" customFormat="1" ht="36" customHeight="1" spans="1:2">
      <c r="A8" s="177" t="s">
        <v>1119</v>
      </c>
      <c r="B8" s="170"/>
    </row>
    <row r="9" s="160" customFormat="1" ht="36" customHeight="1" spans="1:2">
      <c r="A9" s="177" t="s">
        <v>1120</v>
      </c>
      <c r="B9" s="170"/>
    </row>
    <row r="10" s="160" customFormat="1" ht="36" customHeight="1" spans="1:2">
      <c r="A10" s="177" t="s">
        <v>1121</v>
      </c>
      <c r="B10" s="170"/>
    </row>
    <row r="11" s="160" customFormat="1" ht="36" customHeight="1" spans="1:2">
      <c r="A11" s="177" t="s">
        <v>1122</v>
      </c>
      <c r="B11" s="170"/>
    </row>
    <row r="12" s="160" customFormat="1" ht="36" customHeight="1" spans="1:2">
      <c r="A12" s="177" t="s">
        <v>1123</v>
      </c>
      <c r="B12" s="170"/>
    </row>
    <row r="13" s="160" customFormat="1" ht="36" customHeight="1" spans="1:2">
      <c r="A13" s="177" t="s">
        <v>1124</v>
      </c>
      <c r="B13" s="170"/>
    </row>
    <row r="14" s="160" customFormat="1" ht="36" customHeight="1" spans="1:2">
      <c r="A14" s="177" t="s">
        <v>1125</v>
      </c>
      <c r="B14" s="170"/>
    </row>
    <row r="15" s="160" customFormat="1" ht="36" customHeight="1" spans="1:2">
      <c r="A15" s="177" t="s">
        <v>1126</v>
      </c>
      <c r="B15" s="170"/>
    </row>
    <row r="16" s="160" customFormat="1" ht="31" customHeight="1" spans="1:2">
      <c r="A16" s="174" t="s">
        <v>1538</v>
      </c>
      <c r="B16" s="175"/>
    </row>
    <row r="17" s="160" customFormat="1" ht="111" customHeight="1" spans="1:16384">
      <c r="A17" s="176" t="s">
        <v>1539</v>
      </c>
      <c r="B17" s="176"/>
      <c r="XEX17" s="163"/>
      <c r="XEY17" s="163"/>
      <c r="XEZ17" s="163"/>
      <c r="XFA17" s="163"/>
      <c r="XFB17" s="163"/>
      <c r="XFC17" s="163"/>
      <c r="XFD17" s="163"/>
    </row>
    <row r="18" s="160" customFormat="1" spans="2:16384">
      <c r="B18" s="162"/>
      <c r="XEX18" s="163"/>
      <c r="XEY18" s="163"/>
      <c r="XEZ18" s="163"/>
      <c r="XFA18" s="163"/>
      <c r="XFB18" s="163"/>
      <c r="XFC18" s="163"/>
      <c r="XFD18" s="163"/>
    </row>
    <row r="19" s="160" customFormat="1" spans="2:16384">
      <c r="B19" s="162"/>
      <c r="XEX19" s="163"/>
      <c r="XEY19" s="163"/>
      <c r="XEZ19" s="163"/>
      <c r="XFA19" s="163"/>
      <c r="XFB19" s="163"/>
      <c r="XFC19" s="163"/>
      <c r="XFD19" s="163"/>
    </row>
    <row r="20" s="160" customFormat="1" spans="2:16384">
      <c r="B20" s="162"/>
      <c r="XEX20" s="163"/>
      <c r="XEY20" s="163"/>
      <c r="XEZ20" s="163"/>
      <c r="XFA20" s="163"/>
      <c r="XFB20" s="163"/>
      <c r="XFC20" s="163"/>
      <c r="XFD20" s="163"/>
    </row>
    <row r="24" s="160" customFormat="1" spans="2:16384">
      <c r="B24" s="162"/>
      <c r="C24" s="178"/>
      <c r="XEX24" s="163"/>
      <c r="XEY24" s="163"/>
      <c r="XEZ24" s="163"/>
      <c r="XFA24" s="163"/>
      <c r="XFB24" s="163"/>
      <c r="XFC24" s="163"/>
      <c r="XFD24" s="163"/>
    </row>
  </sheetData>
  <sheetProtection algorithmName="SHA-512" hashValue="zLS8e8OsKd75d4BHzdp57ElRROEI0KZbvWtQsjKOdaKGANRlbiN+/rg7WNl+6u8xFdXO3KgiK20HIFrvTTs9QQ==" saltValue="E9GUvdIJKGOrB50ncQNO6Q==" spinCount="100000" sheet="1" selectLockedCells="1" selectUnlockedCells="1" objects="1"/>
  <mergeCells count="2">
    <mergeCell ref="A1:B1"/>
    <mergeCell ref="A17:B17"/>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FD21"/>
  <sheetViews>
    <sheetView view="pageBreakPreview" zoomScaleNormal="100" workbookViewId="0">
      <selection activeCell="G12" sqref="G11:G12"/>
    </sheetView>
  </sheetViews>
  <sheetFormatPr defaultColWidth="9" defaultRowHeight="14.25"/>
  <cols>
    <col min="1" max="1" width="46.6333333333333" style="160" customWidth="1"/>
    <col min="2" max="2" width="38" style="162" customWidth="1"/>
    <col min="3" max="16371" width="9" style="160"/>
    <col min="16372" max="16373" width="35.6333333333333" style="160"/>
    <col min="16374" max="16374" width="9" style="160"/>
    <col min="16375" max="16384" width="9" style="163"/>
  </cols>
  <sheetData>
    <row r="1" s="160" customFormat="1" ht="45" customHeight="1" spans="1:2">
      <c r="A1" s="164" t="s">
        <v>1540</v>
      </c>
      <c r="B1" s="165"/>
    </row>
    <row r="2" s="160" customFormat="1" ht="20.1" customHeight="1" spans="1:2">
      <c r="A2" s="166"/>
      <c r="B2" s="167" t="s">
        <v>2</v>
      </c>
    </row>
    <row r="3" s="161" customFormat="1" ht="45" customHeight="1" spans="1:2">
      <c r="A3" s="168" t="s">
        <v>1541</v>
      </c>
      <c r="B3" s="168" t="s">
        <v>1537</v>
      </c>
    </row>
    <row r="4" s="160" customFormat="1" ht="36" customHeight="1" spans="1:2">
      <c r="A4" s="169"/>
      <c r="B4" s="170"/>
    </row>
    <row r="5" s="160" customFormat="1" ht="36" customHeight="1" spans="1:2">
      <c r="A5" s="169"/>
      <c r="B5" s="170"/>
    </row>
    <row r="6" s="160" customFormat="1" ht="36" customHeight="1" spans="1:2">
      <c r="A6" s="169"/>
      <c r="B6" s="170"/>
    </row>
    <row r="7" s="160" customFormat="1" ht="36" customHeight="1" spans="1:2">
      <c r="A7" s="169"/>
      <c r="B7" s="170"/>
    </row>
    <row r="8" s="160" customFormat="1" ht="36" customHeight="1" spans="1:2">
      <c r="A8" s="169"/>
      <c r="B8" s="170"/>
    </row>
    <row r="9" s="160" customFormat="1" ht="36" customHeight="1" spans="1:2">
      <c r="A9" s="169"/>
      <c r="B9" s="170"/>
    </row>
    <row r="10" s="160" customFormat="1" ht="36" customHeight="1" spans="1:2">
      <c r="A10" s="171"/>
      <c r="B10" s="170"/>
    </row>
    <row r="11" s="160" customFormat="1" ht="36" customHeight="1" spans="1:2">
      <c r="A11" s="172"/>
      <c r="B11" s="170"/>
    </row>
    <row r="12" s="160" customFormat="1" ht="36" customHeight="1" spans="1:2">
      <c r="A12" s="173"/>
      <c r="B12" s="170"/>
    </row>
    <row r="13" s="160" customFormat="1" ht="36" customHeight="1" spans="1:2">
      <c r="A13" s="173"/>
      <c r="B13" s="170"/>
    </row>
    <row r="14" s="160" customFormat="1" ht="36" customHeight="1" spans="1:2">
      <c r="A14" s="173"/>
      <c r="B14" s="170"/>
    </row>
    <row r="15" s="160" customFormat="1" ht="31" customHeight="1" spans="1:2">
      <c r="A15" s="174" t="s">
        <v>1538</v>
      </c>
      <c r="B15" s="175"/>
    </row>
    <row r="16" s="160" customFormat="1" ht="108" customHeight="1" spans="1:16377">
      <c r="A16" s="176" t="s">
        <v>1539</v>
      </c>
      <c r="B16" s="176"/>
      <c r="XEU16" s="163"/>
      <c r="XEV16" s="163"/>
      <c r="XEW16" s="163"/>
    </row>
    <row r="17" s="160" customFormat="1" spans="2:16377">
      <c r="B17" s="162"/>
      <c r="XEU17" s="163"/>
      <c r="XEV17" s="163"/>
      <c r="XEW17" s="163"/>
    </row>
    <row r="18" s="160" customFormat="1" spans="2:16384">
      <c r="B18" s="162"/>
      <c r="XEU18" s="163"/>
      <c r="XEV18" s="163"/>
      <c r="XEW18" s="163"/>
      <c r="XEX18" s="163"/>
      <c r="XEY18" s="163"/>
      <c r="XEZ18" s="163"/>
      <c r="XFA18" s="163"/>
      <c r="XFB18" s="163"/>
      <c r="XFC18" s="163"/>
      <c r="XFD18" s="163"/>
    </row>
    <row r="19" s="160" customFormat="1" spans="2:16384">
      <c r="B19" s="162"/>
      <c r="XEU19" s="163"/>
      <c r="XEV19" s="163"/>
      <c r="XEW19" s="163"/>
      <c r="XEX19" s="163"/>
      <c r="XEY19" s="163"/>
      <c r="XEZ19" s="163"/>
      <c r="XFA19" s="163"/>
      <c r="XFB19" s="163"/>
      <c r="XFC19" s="163"/>
      <c r="XFD19" s="163"/>
    </row>
    <row r="20" s="160" customFormat="1" spans="2:16384">
      <c r="B20" s="162"/>
      <c r="XEU20" s="163"/>
      <c r="XEV20" s="163"/>
      <c r="XEW20" s="163"/>
      <c r="XEX20" s="163"/>
      <c r="XEY20" s="163"/>
      <c r="XEZ20" s="163"/>
      <c r="XFA20" s="163"/>
      <c r="XFB20" s="163"/>
      <c r="XFC20" s="163"/>
      <c r="XFD20" s="163"/>
    </row>
    <row r="21" s="160" customFormat="1" spans="2:16384">
      <c r="B21" s="162"/>
      <c r="XEU21" s="163"/>
      <c r="XEV21" s="163"/>
      <c r="XEW21" s="163"/>
      <c r="XEX21" s="163"/>
      <c r="XEY21" s="163"/>
      <c r="XEZ21" s="163"/>
      <c r="XFA21" s="163"/>
      <c r="XFB21" s="163"/>
      <c r="XFC21" s="163"/>
      <c r="XFD21" s="163"/>
    </row>
  </sheetData>
  <sheetProtection algorithmName="SHA-512" hashValue="yrzXjc/tkuhw8F0bpLMYkYEZ2sw6zrYsv0s/aiHBPbLp4/GE4TAPMxtU9lufiCiR1pcA3+kN2kytxpKlnyDu9Q==" saltValue="Th3Wddxxuzbp8aud5DsVHA==" spinCount="100000" sheet="1" selectLockedCells="1" selectUnlockedCells="1" objects="1"/>
  <mergeCells count="2">
    <mergeCell ref="A1:B1"/>
    <mergeCell ref="A16:B16"/>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55"/>
  <sheetViews>
    <sheetView showGridLines="0" showZeros="0" view="pageBreakPreview" zoomScaleNormal="115" topLeftCell="A35" workbookViewId="0">
      <selection activeCell="J10" sqref="J10"/>
    </sheetView>
  </sheetViews>
  <sheetFormatPr defaultColWidth="9" defaultRowHeight="14.25" outlineLevelCol="4"/>
  <cols>
    <col min="1" max="1" width="58.625" style="116" customWidth="1"/>
    <col min="2" max="4" width="22.625" style="116" customWidth="1"/>
    <col min="5" max="5" width="6.875" style="116" hidden="1" customWidth="1"/>
    <col min="6" max="16384" width="9" style="116"/>
  </cols>
  <sheetData>
    <row r="1" s="116" customFormat="1" ht="45" customHeight="1" spans="1:4">
      <c r="A1" s="118" t="s">
        <v>1542</v>
      </c>
      <c r="B1" s="118"/>
      <c r="C1" s="118"/>
      <c r="D1" s="118"/>
    </row>
    <row r="2" s="141" customFormat="1" ht="20.1" customHeight="1" spans="1:4">
      <c r="A2" s="142"/>
      <c r="B2" s="143"/>
      <c r="C2" s="144"/>
      <c r="D2" s="145" t="s">
        <v>2</v>
      </c>
    </row>
    <row r="3" s="116" customFormat="1" ht="45" customHeight="1" spans="1:5">
      <c r="A3" s="146" t="s">
        <v>1543</v>
      </c>
      <c r="B3" s="124" t="str">
        <f>YEAR([3]封面!$B$8)-1&amp;"年执行数"</f>
        <v>2024年执行数</v>
      </c>
      <c r="C3" s="125" t="str">
        <f>YEAR([3]封面!$B$8)&amp;"年预算数"</f>
        <v>2025年预算数</v>
      </c>
      <c r="D3" s="125" t="s">
        <v>7</v>
      </c>
      <c r="E3" s="141" t="s">
        <v>8</v>
      </c>
    </row>
    <row r="4" s="116" customFormat="1" ht="36" customHeight="1" spans="1:5">
      <c r="A4" s="147" t="s">
        <v>1544</v>
      </c>
      <c r="B4" s="148">
        <v>31297</v>
      </c>
      <c r="C4" s="149">
        <v>33793</v>
      </c>
      <c r="D4" s="129">
        <f t="shared" ref="D4:D31" si="0">IF(B4&gt;0,C4/B4-1,IF(B4&lt;0,-(C4/B4-1),""))</f>
        <v>0.08</v>
      </c>
      <c r="E4" s="150" t="str">
        <f t="shared" ref="E4:E52" si="1">IF(A4&lt;&gt;"",IF(SUM(B4:C4)&lt;&gt;0,"是","否"),"是")</f>
        <v>是</v>
      </c>
    </row>
    <row r="5" s="116" customFormat="1" ht="36" customHeight="1" spans="1:5">
      <c r="A5" s="151" t="s">
        <v>1545</v>
      </c>
      <c r="B5" s="152">
        <v>14509</v>
      </c>
      <c r="C5" s="152">
        <v>15748</v>
      </c>
      <c r="D5" s="134">
        <f t="shared" si="0"/>
        <v>0.085</v>
      </c>
      <c r="E5" s="150" t="str">
        <f t="shared" si="1"/>
        <v>是</v>
      </c>
    </row>
    <row r="6" s="116" customFormat="1" ht="36" hidden="1" customHeight="1" spans="1:5">
      <c r="A6" s="151" t="s">
        <v>1546</v>
      </c>
      <c r="B6" s="152"/>
      <c r="C6" s="152"/>
      <c r="D6" s="134" t="str">
        <f t="shared" si="0"/>
        <v/>
      </c>
      <c r="E6" s="150" t="str">
        <f t="shared" si="1"/>
        <v>否</v>
      </c>
    </row>
    <row r="7" s="116" customFormat="1" ht="36" customHeight="1" spans="1:5">
      <c r="A7" s="151" t="s">
        <v>1547</v>
      </c>
      <c r="B7" s="152">
        <v>13</v>
      </c>
      <c r="C7" s="152">
        <v>1</v>
      </c>
      <c r="D7" s="134">
        <f t="shared" si="0"/>
        <v>-0.923</v>
      </c>
      <c r="E7" s="150" t="str">
        <f t="shared" si="1"/>
        <v>是</v>
      </c>
    </row>
    <row r="8" s="116" customFormat="1" ht="36" hidden="1" customHeight="1" spans="1:5">
      <c r="A8" s="151" t="s">
        <v>1548</v>
      </c>
      <c r="B8" s="152"/>
      <c r="C8" s="152"/>
      <c r="D8" s="134" t="str">
        <f t="shared" si="0"/>
        <v/>
      </c>
      <c r="E8" s="150" t="str">
        <f t="shared" si="1"/>
        <v>否</v>
      </c>
    </row>
    <row r="9" s="116" customFormat="1" ht="36" customHeight="1" spans="1:5">
      <c r="A9" s="151" t="s">
        <v>1549</v>
      </c>
      <c r="B9" s="152">
        <v>190</v>
      </c>
      <c r="C9" s="152">
        <v>170</v>
      </c>
      <c r="D9" s="134">
        <f t="shared" si="0"/>
        <v>-0.105</v>
      </c>
      <c r="E9" s="150" t="str">
        <f t="shared" si="1"/>
        <v>是</v>
      </c>
    </row>
    <row r="10" s="116" customFormat="1" ht="36" customHeight="1" spans="1:5">
      <c r="A10" s="151" t="s">
        <v>1550</v>
      </c>
      <c r="B10" s="152">
        <v>1</v>
      </c>
      <c r="C10" s="152">
        <v>1</v>
      </c>
      <c r="D10" s="134">
        <f t="shared" si="0"/>
        <v>0</v>
      </c>
      <c r="E10" s="150" t="str">
        <f t="shared" si="1"/>
        <v>是</v>
      </c>
    </row>
    <row r="11" s="116" customFormat="1" ht="36" hidden="1" customHeight="1" spans="1:5">
      <c r="A11" s="153" t="s">
        <v>1551</v>
      </c>
      <c r="B11" s="152"/>
      <c r="C11" s="152"/>
      <c r="D11" s="134" t="str">
        <f t="shared" si="0"/>
        <v/>
      </c>
      <c r="E11" s="150" t="str">
        <f t="shared" si="1"/>
        <v>否</v>
      </c>
    </row>
    <row r="12" s="116" customFormat="1" ht="36" customHeight="1" spans="1:5">
      <c r="A12" s="147" t="s">
        <v>1552</v>
      </c>
      <c r="B12" s="149">
        <v>16004</v>
      </c>
      <c r="C12" s="149">
        <v>28461</v>
      </c>
      <c r="D12" s="129">
        <f t="shared" si="0"/>
        <v>0.778</v>
      </c>
      <c r="E12" s="150" t="str">
        <f t="shared" si="1"/>
        <v>是</v>
      </c>
    </row>
    <row r="13" s="116" customFormat="1" ht="36" customHeight="1" spans="1:5">
      <c r="A13" s="151" t="s">
        <v>1545</v>
      </c>
      <c r="B13" s="152">
        <v>13005</v>
      </c>
      <c r="C13" s="152">
        <v>25859</v>
      </c>
      <c r="D13" s="134">
        <f t="shared" si="0"/>
        <v>0.988</v>
      </c>
      <c r="E13" s="150" t="str">
        <f t="shared" si="1"/>
        <v>是</v>
      </c>
    </row>
    <row r="14" s="116" customFormat="1" ht="36" customHeight="1" spans="1:5">
      <c r="A14" s="151" t="s">
        <v>1546</v>
      </c>
      <c r="B14" s="152">
        <v>1994</v>
      </c>
      <c r="C14" s="152">
        <v>1994</v>
      </c>
      <c r="D14" s="134">
        <f t="shared" si="0"/>
        <v>0</v>
      </c>
      <c r="E14" s="150" t="str">
        <f t="shared" si="1"/>
        <v>是</v>
      </c>
    </row>
    <row r="15" s="116" customFormat="1" ht="36" customHeight="1" spans="1:5">
      <c r="A15" s="151" t="s">
        <v>1547</v>
      </c>
      <c r="B15" s="152">
        <v>815</v>
      </c>
      <c r="C15" s="152">
        <v>444</v>
      </c>
      <c r="D15" s="134">
        <f t="shared" si="0"/>
        <v>-0.455</v>
      </c>
      <c r="E15" s="150" t="str">
        <f t="shared" si="1"/>
        <v>是</v>
      </c>
    </row>
    <row r="16" s="116" customFormat="1" ht="36" customHeight="1" spans="1:5">
      <c r="A16" s="151" t="s">
        <v>1549</v>
      </c>
      <c r="B16" s="152"/>
      <c r="C16" s="152">
        <v>164</v>
      </c>
      <c r="D16" s="134" t="str">
        <f t="shared" si="0"/>
        <v/>
      </c>
      <c r="E16" s="150" t="str">
        <f t="shared" si="1"/>
        <v>是</v>
      </c>
    </row>
    <row r="17" s="116" customFormat="1" ht="36" hidden="1" customHeight="1" spans="1:5">
      <c r="A17" s="151" t="s">
        <v>1550</v>
      </c>
      <c r="B17" s="152"/>
      <c r="C17" s="152"/>
      <c r="D17" s="134" t="str">
        <f t="shared" si="0"/>
        <v/>
      </c>
      <c r="E17" s="150" t="str">
        <f t="shared" si="1"/>
        <v>否</v>
      </c>
    </row>
    <row r="18" s="116" customFormat="1" ht="36" customHeight="1" spans="1:5">
      <c r="A18" s="147" t="s">
        <v>1553</v>
      </c>
      <c r="B18" s="154">
        <v>1567</v>
      </c>
      <c r="C18" s="149">
        <v>1667</v>
      </c>
      <c r="D18" s="129">
        <f t="shared" si="0"/>
        <v>0.064</v>
      </c>
      <c r="E18" s="150" t="str">
        <f t="shared" si="1"/>
        <v>是</v>
      </c>
    </row>
    <row r="19" s="116" customFormat="1" ht="36" customHeight="1" spans="1:5">
      <c r="A19" s="151" t="s">
        <v>1554</v>
      </c>
      <c r="B19" s="152">
        <v>1044</v>
      </c>
      <c r="C19" s="152">
        <v>1066</v>
      </c>
      <c r="D19" s="134">
        <f t="shared" si="0"/>
        <v>0.021</v>
      </c>
      <c r="E19" s="150" t="str">
        <f t="shared" si="1"/>
        <v>是</v>
      </c>
    </row>
    <row r="20" s="116" customFormat="1" ht="36" hidden="1" customHeight="1" spans="1:5">
      <c r="A20" s="153" t="s">
        <v>1546</v>
      </c>
      <c r="B20" s="152"/>
      <c r="C20" s="152"/>
      <c r="D20" s="134" t="str">
        <f t="shared" si="0"/>
        <v/>
      </c>
      <c r="E20" s="150" t="str">
        <f t="shared" si="1"/>
        <v>否</v>
      </c>
    </row>
    <row r="21" s="116" customFormat="1" ht="36" customHeight="1" spans="1:5">
      <c r="A21" s="151" t="s">
        <v>1547</v>
      </c>
      <c r="B21" s="155">
        <v>2</v>
      </c>
      <c r="C21" s="152">
        <v>1</v>
      </c>
      <c r="D21" s="134">
        <f t="shared" si="0"/>
        <v>-0.5</v>
      </c>
      <c r="E21" s="150" t="str">
        <f t="shared" si="1"/>
        <v>是</v>
      </c>
    </row>
    <row r="22" s="116" customFormat="1" ht="36" customHeight="1" spans="1:5">
      <c r="A22" s="151" t="s">
        <v>1549</v>
      </c>
      <c r="B22" s="152">
        <v>1</v>
      </c>
      <c r="C22" s="152">
        <v>2</v>
      </c>
      <c r="D22" s="134">
        <f t="shared" si="0"/>
        <v>1</v>
      </c>
      <c r="E22" s="150" t="str">
        <f t="shared" si="1"/>
        <v>是</v>
      </c>
    </row>
    <row r="23" s="116" customFormat="1" ht="36" customHeight="1" spans="1:5">
      <c r="A23" s="151" t="s">
        <v>1550</v>
      </c>
      <c r="B23" s="152">
        <v>8</v>
      </c>
      <c r="C23" s="152">
        <v>4</v>
      </c>
      <c r="D23" s="134">
        <f t="shared" si="0"/>
        <v>-0.5</v>
      </c>
      <c r="E23" s="150" t="str">
        <f t="shared" si="1"/>
        <v>是</v>
      </c>
    </row>
    <row r="24" s="116" customFormat="1" ht="36" customHeight="1" spans="1:5">
      <c r="A24" s="147" t="s">
        <v>1555</v>
      </c>
      <c r="B24" s="148">
        <v>16157</v>
      </c>
      <c r="C24" s="149">
        <v>19443</v>
      </c>
      <c r="D24" s="129">
        <f t="shared" si="0"/>
        <v>0.203</v>
      </c>
      <c r="E24" s="150" t="str">
        <f t="shared" si="1"/>
        <v>是</v>
      </c>
    </row>
    <row r="25" s="116" customFormat="1" ht="36" customHeight="1" spans="1:5">
      <c r="A25" s="151" t="s">
        <v>1556</v>
      </c>
      <c r="B25" s="152">
        <v>11725</v>
      </c>
      <c r="C25" s="152">
        <v>12535</v>
      </c>
      <c r="D25" s="134">
        <f t="shared" si="0"/>
        <v>0.069</v>
      </c>
      <c r="E25" s="150" t="str">
        <f t="shared" si="1"/>
        <v>是</v>
      </c>
    </row>
    <row r="26" s="116" customFormat="1" ht="36" hidden="1" customHeight="1" spans="1:5">
      <c r="A26" s="151" t="s">
        <v>1546</v>
      </c>
      <c r="B26" s="152"/>
      <c r="C26" s="152"/>
      <c r="D26" s="134" t="str">
        <f t="shared" si="0"/>
        <v/>
      </c>
      <c r="E26" s="150" t="str">
        <f t="shared" si="1"/>
        <v>否</v>
      </c>
    </row>
    <row r="27" s="116" customFormat="1" ht="36" customHeight="1" spans="1:5">
      <c r="A27" s="151" t="s">
        <v>1547</v>
      </c>
      <c r="B27" s="152">
        <v>178</v>
      </c>
      <c r="C27" s="152">
        <v>180</v>
      </c>
      <c r="D27" s="134">
        <f t="shared" si="0"/>
        <v>0.011</v>
      </c>
      <c r="E27" s="150" t="str">
        <f t="shared" si="1"/>
        <v>是</v>
      </c>
    </row>
    <row r="28" s="116" customFormat="1" ht="36" customHeight="1" spans="1:5">
      <c r="A28" s="151" t="s">
        <v>1549</v>
      </c>
      <c r="B28" s="152">
        <v>4</v>
      </c>
      <c r="C28" s="152">
        <v>2</v>
      </c>
      <c r="D28" s="134">
        <f t="shared" si="0"/>
        <v>-0.5</v>
      </c>
      <c r="E28" s="150" t="str">
        <f t="shared" si="1"/>
        <v>是</v>
      </c>
    </row>
    <row r="29" s="116" customFormat="1" ht="36" customHeight="1" spans="1:5">
      <c r="A29" s="151" t="s">
        <v>1550</v>
      </c>
      <c r="B29" s="152"/>
      <c r="C29" s="152">
        <v>163</v>
      </c>
      <c r="D29" s="134" t="str">
        <f t="shared" si="0"/>
        <v/>
      </c>
      <c r="E29" s="150" t="str">
        <f t="shared" si="1"/>
        <v>是</v>
      </c>
    </row>
    <row r="30" s="116" customFormat="1" ht="36" customHeight="1" spans="1:5">
      <c r="A30" s="147" t="s">
        <v>1557</v>
      </c>
      <c r="B30" s="148">
        <v>460</v>
      </c>
      <c r="C30" s="149">
        <v>442</v>
      </c>
      <c r="D30" s="129">
        <f t="shared" si="0"/>
        <v>-0.039</v>
      </c>
      <c r="E30" s="150" t="str">
        <f t="shared" si="1"/>
        <v>是</v>
      </c>
    </row>
    <row r="31" s="116" customFormat="1" ht="36" hidden="1" customHeight="1" spans="1:5">
      <c r="A31" s="151" t="s">
        <v>1558</v>
      </c>
      <c r="B31" s="152"/>
      <c r="C31" s="152"/>
      <c r="D31" s="134" t="str">
        <f t="shared" si="0"/>
        <v/>
      </c>
      <c r="E31" s="150" t="str">
        <f t="shared" si="1"/>
        <v>否</v>
      </c>
    </row>
    <row r="32" s="116" customFormat="1" ht="36" hidden="1" customHeight="1" spans="1:5">
      <c r="A32" s="151" t="s">
        <v>1546</v>
      </c>
      <c r="B32" s="152"/>
      <c r="C32" s="152"/>
      <c r="D32" s="134"/>
      <c r="E32" s="150" t="str">
        <f t="shared" si="1"/>
        <v>否</v>
      </c>
    </row>
    <row r="33" s="116" customFormat="1" ht="36" hidden="1" customHeight="1" spans="1:5">
      <c r="A33" s="151" t="s">
        <v>1547</v>
      </c>
      <c r="B33" s="152"/>
      <c r="C33" s="152"/>
      <c r="D33" s="134" t="str">
        <f t="shared" ref="D33:D52" si="2">IF(B33&gt;0,C33/B33-1,IF(B33&lt;0,-(C33/B33-1),""))</f>
        <v/>
      </c>
      <c r="E33" s="150" t="str">
        <f t="shared" si="1"/>
        <v>否</v>
      </c>
    </row>
    <row r="34" s="116" customFormat="1" ht="36" hidden="1" customHeight="1" spans="1:5">
      <c r="A34" s="151" t="s">
        <v>1550</v>
      </c>
      <c r="B34" s="152"/>
      <c r="C34" s="152"/>
      <c r="D34" s="134" t="str">
        <f t="shared" si="2"/>
        <v/>
      </c>
      <c r="E34" s="150" t="str">
        <f t="shared" si="1"/>
        <v>否</v>
      </c>
    </row>
    <row r="35" s="116" customFormat="1" ht="36" customHeight="1" spans="1:5">
      <c r="A35" s="147" t="s">
        <v>1559</v>
      </c>
      <c r="B35" s="148">
        <v>11507</v>
      </c>
      <c r="C35" s="149">
        <v>20343</v>
      </c>
      <c r="D35" s="129">
        <f t="shared" si="2"/>
        <v>0.768</v>
      </c>
      <c r="E35" s="150" t="str">
        <f t="shared" si="1"/>
        <v>是</v>
      </c>
    </row>
    <row r="36" s="116" customFormat="1" ht="36" customHeight="1" spans="1:5">
      <c r="A36" s="151" t="s">
        <v>1560</v>
      </c>
      <c r="B36" s="152">
        <v>4485</v>
      </c>
      <c r="C36" s="152">
        <v>5097</v>
      </c>
      <c r="D36" s="134">
        <f t="shared" si="2"/>
        <v>0.136</v>
      </c>
      <c r="E36" s="150" t="str">
        <f t="shared" si="1"/>
        <v>是</v>
      </c>
    </row>
    <row r="37" s="116" customFormat="1" ht="36" customHeight="1" spans="1:5">
      <c r="A37" s="151" t="s">
        <v>1546</v>
      </c>
      <c r="B37" s="152">
        <v>443</v>
      </c>
      <c r="C37" s="152">
        <v>716</v>
      </c>
      <c r="D37" s="134">
        <f t="shared" si="2"/>
        <v>0.616</v>
      </c>
      <c r="E37" s="150" t="str">
        <f t="shared" si="1"/>
        <v>是</v>
      </c>
    </row>
    <row r="38" s="116" customFormat="1" ht="36" hidden="1" customHeight="1" spans="1:5">
      <c r="A38" s="151" t="s">
        <v>1561</v>
      </c>
      <c r="B38" s="152"/>
      <c r="C38" s="152"/>
      <c r="D38" s="134" t="str">
        <f t="shared" si="2"/>
        <v/>
      </c>
      <c r="E38" s="150" t="str">
        <f t="shared" si="1"/>
        <v>否</v>
      </c>
    </row>
    <row r="39" s="116" customFormat="1" ht="36" customHeight="1" spans="1:5">
      <c r="A39" s="151" t="s">
        <v>1547</v>
      </c>
      <c r="B39" s="152">
        <v>102</v>
      </c>
      <c r="C39" s="152">
        <v>300</v>
      </c>
      <c r="D39" s="134">
        <f t="shared" si="2"/>
        <v>1.941</v>
      </c>
      <c r="E39" s="150" t="str">
        <f t="shared" si="1"/>
        <v>是</v>
      </c>
    </row>
    <row r="40" s="116" customFormat="1" ht="36" hidden="1" customHeight="1" spans="1:5">
      <c r="A40" s="151" t="s">
        <v>1548</v>
      </c>
      <c r="B40" s="152"/>
      <c r="C40" s="152"/>
      <c r="D40" s="134" t="str">
        <f t="shared" si="2"/>
        <v/>
      </c>
      <c r="E40" s="150" t="str">
        <f t="shared" si="1"/>
        <v>否</v>
      </c>
    </row>
    <row r="41" s="116" customFormat="1" ht="36" customHeight="1" spans="1:5">
      <c r="A41" s="151" t="s">
        <v>1549</v>
      </c>
      <c r="B41" s="152">
        <v>14</v>
      </c>
      <c r="C41" s="152">
        <v>15</v>
      </c>
      <c r="D41" s="134">
        <f t="shared" si="2"/>
        <v>0.071</v>
      </c>
      <c r="E41" s="150" t="str">
        <f t="shared" si="1"/>
        <v>是</v>
      </c>
    </row>
    <row r="42" s="116" customFormat="1" ht="36" customHeight="1" spans="1:5">
      <c r="A42" s="151" t="s">
        <v>1550</v>
      </c>
      <c r="B42" s="152">
        <v>49</v>
      </c>
      <c r="C42" s="152">
        <v>5</v>
      </c>
      <c r="D42" s="134">
        <f t="shared" si="2"/>
        <v>-0.898</v>
      </c>
      <c r="E42" s="150" t="str">
        <f t="shared" si="1"/>
        <v>是</v>
      </c>
    </row>
    <row r="43" s="116" customFormat="1" ht="36" customHeight="1" spans="1:5">
      <c r="A43" s="147" t="s">
        <v>1562</v>
      </c>
      <c r="B43" s="148">
        <v>48295</v>
      </c>
      <c r="C43" s="149">
        <v>48795</v>
      </c>
      <c r="D43" s="129">
        <f t="shared" si="2"/>
        <v>0.01</v>
      </c>
      <c r="E43" s="150" t="str">
        <f t="shared" si="1"/>
        <v>是</v>
      </c>
    </row>
    <row r="44" s="116" customFormat="1" ht="36" customHeight="1" spans="1:5">
      <c r="A44" s="151" t="s">
        <v>1556</v>
      </c>
      <c r="B44" s="152">
        <v>15603</v>
      </c>
      <c r="C44" s="152">
        <v>16483</v>
      </c>
      <c r="D44" s="134">
        <f t="shared" si="2"/>
        <v>0.056</v>
      </c>
      <c r="E44" s="150" t="str">
        <f t="shared" si="1"/>
        <v>是</v>
      </c>
    </row>
    <row r="45" s="116" customFormat="1" ht="36" customHeight="1" spans="1:5">
      <c r="A45" s="151" t="s">
        <v>1546</v>
      </c>
      <c r="B45" s="152">
        <v>705</v>
      </c>
      <c r="C45" s="152">
        <v>742</v>
      </c>
      <c r="D45" s="134">
        <f t="shared" si="2"/>
        <v>0.052</v>
      </c>
      <c r="E45" s="150" t="str">
        <f t="shared" si="1"/>
        <v>是</v>
      </c>
    </row>
    <row r="46" s="116" customFormat="1" ht="36" customHeight="1" spans="1:5">
      <c r="A46" s="151" t="s">
        <v>1547</v>
      </c>
      <c r="B46" s="152">
        <v>14</v>
      </c>
      <c r="C46" s="152">
        <v>14</v>
      </c>
      <c r="D46" s="134">
        <f t="shared" si="2"/>
        <v>0</v>
      </c>
      <c r="E46" s="150" t="str">
        <f t="shared" si="1"/>
        <v>是</v>
      </c>
    </row>
    <row r="47" s="116" customFormat="1" ht="36" customHeight="1" spans="1:5">
      <c r="A47" s="151" t="s">
        <v>1550</v>
      </c>
      <c r="B47" s="152"/>
      <c r="C47" s="152">
        <v>706</v>
      </c>
      <c r="D47" s="134" t="str">
        <f t="shared" si="2"/>
        <v/>
      </c>
      <c r="E47" s="150" t="str">
        <f t="shared" si="1"/>
        <v>是</v>
      </c>
    </row>
    <row r="48" s="116" customFormat="1" ht="36" customHeight="1" spans="1:5">
      <c r="A48" s="135" t="s">
        <v>1563</v>
      </c>
      <c r="B48" s="156">
        <f>B4+B12+B18+B24+B30+B35+B43</f>
        <v>125287</v>
      </c>
      <c r="C48" s="156">
        <f>C4+C12+C18+C24+C30+C35+C43</f>
        <v>152944</v>
      </c>
      <c r="D48" s="129">
        <f t="shared" si="2"/>
        <v>0.221</v>
      </c>
      <c r="E48" s="150" t="str">
        <f t="shared" si="1"/>
        <v>是</v>
      </c>
    </row>
    <row r="49" s="116" customFormat="1" ht="36" customHeight="1" spans="1:5">
      <c r="A49" s="151" t="s">
        <v>1564</v>
      </c>
      <c r="B49" s="157">
        <f>B5+B13+B19+B25+B31+B36+B44</f>
        <v>60371</v>
      </c>
      <c r="C49" s="157">
        <f>C5+C13+C19+C25+C31+C36+C44</f>
        <v>76788</v>
      </c>
      <c r="D49" s="134">
        <f t="shared" si="2"/>
        <v>0.272</v>
      </c>
      <c r="E49" s="150" t="str">
        <f t="shared" si="1"/>
        <v>是</v>
      </c>
    </row>
    <row r="50" s="116" customFormat="1" ht="36" customHeight="1" spans="1:5">
      <c r="A50" s="151" t="s">
        <v>1565</v>
      </c>
      <c r="B50" s="157">
        <f>B7+B15+B21+B27+B39+B46</f>
        <v>1124</v>
      </c>
      <c r="C50" s="157">
        <f>C7+C15+C21+C27+C39+C46</f>
        <v>940</v>
      </c>
      <c r="D50" s="134">
        <f t="shared" si="2"/>
        <v>-0.164</v>
      </c>
      <c r="E50" s="150" t="str">
        <f t="shared" si="1"/>
        <v>是</v>
      </c>
    </row>
    <row r="51" s="116" customFormat="1" ht="35.1" customHeight="1" spans="1:5">
      <c r="A51" s="151" t="s">
        <v>1566</v>
      </c>
      <c r="B51" s="157">
        <f>B14+B37+B45</f>
        <v>3142</v>
      </c>
      <c r="C51" s="157">
        <f>C14+C37+C45</f>
        <v>3452</v>
      </c>
      <c r="D51" s="134">
        <f t="shared" si="2"/>
        <v>0.099</v>
      </c>
      <c r="E51" s="150" t="str">
        <f t="shared" si="1"/>
        <v>是</v>
      </c>
    </row>
    <row r="52" s="116" customFormat="1" ht="36" hidden="1" customHeight="1" spans="1:5">
      <c r="A52" s="158" t="s">
        <v>1567</v>
      </c>
      <c r="B52" s="157">
        <f>B40</f>
        <v>0</v>
      </c>
      <c r="C52" s="152"/>
      <c r="D52" s="129" t="str">
        <f t="shared" si="2"/>
        <v/>
      </c>
      <c r="E52" s="150" t="str">
        <f t="shared" si="1"/>
        <v>否</v>
      </c>
    </row>
    <row r="53" s="116" customFormat="1" spans="2:3">
      <c r="B53" s="138"/>
      <c r="C53" s="138"/>
    </row>
    <row r="54" s="116" customFormat="1" spans="2:3">
      <c r="B54" s="138"/>
      <c r="C54" s="138"/>
    </row>
    <row r="55" s="116" customFormat="1" spans="2:3">
      <c r="B55" s="138"/>
      <c r="C55" s="138"/>
    </row>
  </sheetData>
  <sheetProtection algorithmName="SHA-512" hashValue="HpRh6sRSfItCuILNQOAeU7xjPzRZUTKEIuKHWnYsf76MHd7SNpuLXAwTQzCm6qbFOTsgol4nNvcNOeNwwFHqnQ==" saltValue="NmK3HcitdHf2jlKRPVzbww==" spinCount="100000" sheet="1" selectLockedCells="1" selectUnlockedCells="1" objects="1"/>
  <autoFilter xmlns:etc="http://www.wps.cn/officeDocument/2017/etCustomData" ref="A3:E52" etc:filterBottomFollowUsedRange="0">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tabColor rgb="FF00B0F0"/>
  </sheetPr>
  <dimension ref="A1:E52"/>
  <sheetViews>
    <sheetView showGridLines="0" showZeros="0" view="pageBreakPreview" zoomScaleNormal="100" workbookViewId="0">
      <pane ySplit="3" topLeftCell="A4" activePane="bottomLeft" state="frozen"/>
      <selection/>
      <selection pane="bottomLeft" activeCell="E1" sqref="E$1:E$1048576"/>
    </sheetView>
  </sheetViews>
  <sheetFormatPr defaultColWidth="9" defaultRowHeight="14.25" outlineLevelCol="4"/>
  <cols>
    <col min="1" max="1" width="58.625" style="116" customWidth="1"/>
    <col min="2" max="4" width="22.625" style="116" customWidth="1"/>
    <col min="5" max="5" width="8.625" style="116" hidden="1" customWidth="1"/>
    <col min="6" max="16384" width="9" style="116"/>
  </cols>
  <sheetData>
    <row r="1" s="116" customFormat="1" ht="45" customHeight="1" spans="1:4">
      <c r="A1" s="118" t="s">
        <v>1568</v>
      </c>
      <c r="B1" s="118"/>
      <c r="C1" s="118"/>
      <c r="D1" s="118"/>
    </row>
    <row r="2" s="116" customFormat="1" ht="20.1" customHeight="1" spans="1:4">
      <c r="A2" s="119"/>
      <c r="B2" s="120"/>
      <c r="C2" s="121"/>
      <c r="D2" s="122" t="s">
        <v>1569</v>
      </c>
    </row>
    <row r="3" s="116" customFormat="1" ht="45" customHeight="1" spans="1:5">
      <c r="A3" s="123" t="s">
        <v>1084</v>
      </c>
      <c r="B3" s="124" t="str">
        <f>YEAR([3]封面!$B$8)-1&amp;"年执行数"</f>
        <v>2024年执行数</v>
      </c>
      <c r="C3" s="125" t="str">
        <f>YEAR([3]封面!$B$8)&amp;"年预算数"</f>
        <v>2025年预算数</v>
      </c>
      <c r="D3" s="125" t="s">
        <v>7</v>
      </c>
      <c r="E3" s="126" t="s">
        <v>8</v>
      </c>
    </row>
    <row r="4" s="116" customFormat="1" ht="36" customHeight="1" spans="1:5">
      <c r="A4" s="127" t="s">
        <v>1570</v>
      </c>
      <c r="B4" s="128">
        <v>31297</v>
      </c>
      <c r="C4" s="128">
        <v>33793</v>
      </c>
      <c r="D4" s="129">
        <f t="shared" ref="D4:D45" si="0">IF(B4&gt;0,C4/B4-1,IF(B4&lt;0,-(C4/B4-1),""))</f>
        <v>0.08</v>
      </c>
      <c r="E4" s="130" t="str">
        <f t="shared" ref="E4:E45" si="1">IF(A4&lt;&gt;"",IF(SUM(B4:C4)&lt;&gt;0,"是","否"),"是")</f>
        <v>是</v>
      </c>
    </row>
    <row r="5" s="116" customFormat="1" ht="36" customHeight="1" spans="1:5">
      <c r="A5" s="131" t="s">
        <v>1571</v>
      </c>
      <c r="B5" s="132">
        <v>16307</v>
      </c>
      <c r="C5" s="133">
        <v>17768</v>
      </c>
      <c r="D5" s="134">
        <f t="shared" si="0"/>
        <v>0.09</v>
      </c>
      <c r="E5" s="130" t="str">
        <f t="shared" si="1"/>
        <v>是</v>
      </c>
    </row>
    <row r="6" s="116" customFormat="1" ht="36" customHeight="1" spans="1:5">
      <c r="A6" s="131" t="s">
        <v>1572</v>
      </c>
      <c r="B6" s="132">
        <v>173</v>
      </c>
      <c r="C6" s="132">
        <v>251</v>
      </c>
      <c r="D6" s="134">
        <f t="shared" si="0"/>
        <v>0.451</v>
      </c>
      <c r="E6" s="130" t="str">
        <f t="shared" si="1"/>
        <v>是</v>
      </c>
    </row>
    <row r="7" s="116" customFormat="1" ht="36" customHeight="1" spans="1:5">
      <c r="A7" s="131" t="s">
        <v>1573</v>
      </c>
      <c r="B7" s="132">
        <v>92</v>
      </c>
      <c r="C7" s="132">
        <v>100</v>
      </c>
      <c r="D7" s="134">
        <f t="shared" si="0"/>
        <v>0.087</v>
      </c>
      <c r="E7" s="130" t="str">
        <f t="shared" si="1"/>
        <v>是</v>
      </c>
    </row>
    <row r="8" s="116" customFormat="1" ht="36" customHeight="1" spans="1:5">
      <c r="A8" s="131" t="s">
        <v>1574</v>
      </c>
      <c r="B8" s="132">
        <v>11</v>
      </c>
      <c r="C8" s="132">
        <v>5</v>
      </c>
      <c r="D8" s="134">
        <f t="shared" si="0"/>
        <v>-0.545</v>
      </c>
      <c r="E8" s="130" t="str">
        <f t="shared" si="1"/>
        <v>是</v>
      </c>
    </row>
    <row r="9" s="116" customFormat="1" ht="36" hidden="1" customHeight="1" spans="1:5">
      <c r="A9" s="131" t="s">
        <v>1575</v>
      </c>
      <c r="B9" s="132"/>
      <c r="C9" s="132"/>
      <c r="D9" s="134" t="str">
        <f t="shared" si="0"/>
        <v/>
      </c>
      <c r="E9" s="130" t="str">
        <f t="shared" si="1"/>
        <v>否</v>
      </c>
    </row>
    <row r="10" s="116" customFormat="1" ht="36" customHeight="1" spans="1:5">
      <c r="A10" s="127" t="s">
        <v>1576</v>
      </c>
      <c r="B10" s="128">
        <v>20531</v>
      </c>
      <c r="C10" s="128">
        <v>23796</v>
      </c>
      <c r="D10" s="129">
        <f t="shared" si="0"/>
        <v>0.159</v>
      </c>
      <c r="E10" s="130" t="str">
        <f t="shared" si="1"/>
        <v>是</v>
      </c>
    </row>
    <row r="11" s="116" customFormat="1" ht="36" customHeight="1" spans="1:5">
      <c r="A11" s="131" t="s">
        <v>1571</v>
      </c>
      <c r="B11" s="132">
        <v>20522</v>
      </c>
      <c r="C11" s="133">
        <v>23796</v>
      </c>
      <c r="D11" s="134">
        <f t="shared" si="0"/>
        <v>0.16</v>
      </c>
      <c r="E11" s="130" t="str">
        <f t="shared" si="1"/>
        <v>是</v>
      </c>
    </row>
    <row r="12" s="116" customFormat="1" ht="36" customHeight="1" spans="1:5">
      <c r="A12" s="131" t="s">
        <v>1573</v>
      </c>
      <c r="B12" s="132">
        <v>4</v>
      </c>
      <c r="C12" s="132"/>
      <c r="D12" s="134">
        <f t="shared" si="0"/>
        <v>-1</v>
      </c>
      <c r="E12" s="130" t="str">
        <f t="shared" si="1"/>
        <v>是</v>
      </c>
    </row>
    <row r="13" s="116" customFormat="1" ht="36" customHeight="1" spans="1:5">
      <c r="A13" s="131" t="s">
        <v>1574</v>
      </c>
      <c r="B13" s="132">
        <v>5</v>
      </c>
      <c r="C13" s="132"/>
      <c r="D13" s="134">
        <f t="shared" si="0"/>
        <v>-1</v>
      </c>
      <c r="E13" s="130" t="str">
        <f t="shared" si="1"/>
        <v>是</v>
      </c>
    </row>
    <row r="14" s="116" customFormat="1" ht="36" customHeight="1" spans="1:5">
      <c r="A14" s="127" t="s">
        <v>1577</v>
      </c>
      <c r="B14" s="128">
        <v>1567</v>
      </c>
      <c r="C14" s="128">
        <v>1667</v>
      </c>
      <c r="D14" s="129">
        <f t="shared" si="0"/>
        <v>0.064</v>
      </c>
      <c r="E14" s="130" t="str">
        <f t="shared" si="1"/>
        <v>是</v>
      </c>
    </row>
    <row r="15" s="116" customFormat="1" ht="36" customHeight="1" spans="1:5">
      <c r="A15" s="131" t="s">
        <v>1578</v>
      </c>
      <c r="B15" s="132">
        <v>378</v>
      </c>
      <c r="C15" s="132">
        <v>423</v>
      </c>
      <c r="D15" s="134">
        <f t="shared" si="0"/>
        <v>0.119</v>
      </c>
      <c r="E15" s="130" t="str">
        <f t="shared" si="1"/>
        <v>是</v>
      </c>
    </row>
    <row r="16" s="116" customFormat="1" ht="36" customHeight="1" spans="1:5">
      <c r="A16" s="131" t="s">
        <v>1579</v>
      </c>
      <c r="B16" s="132">
        <v>8</v>
      </c>
      <c r="C16" s="132">
        <v>7</v>
      </c>
      <c r="D16" s="134">
        <f t="shared" si="0"/>
        <v>-0.125</v>
      </c>
      <c r="E16" s="130" t="str">
        <f t="shared" si="1"/>
        <v>是</v>
      </c>
    </row>
    <row r="17" s="116" customFormat="1" ht="36" customHeight="1" spans="1:5">
      <c r="A17" s="131" t="s">
        <v>1572</v>
      </c>
      <c r="B17" s="132">
        <v>5</v>
      </c>
      <c r="C17" s="132">
        <v>5</v>
      </c>
      <c r="D17" s="134">
        <f t="shared" si="0"/>
        <v>0</v>
      </c>
      <c r="E17" s="130" t="str">
        <f t="shared" si="1"/>
        <v>是</v>
      </c>
    </row>
    <row r="18" s="116" customFormat="1" ht="36" hidden="1" customHeight="1" spans="1:5">
      <c r="A18" s="131" t="s">
        <v>1580</v>
      </c>
      <c r="B18" s="132"/>
      <c r="C18" s="132"/>
      <c r="D18" s="134" t="str">
        <f t="shared" si="0"/>
        <v/>
      </c>
      <c r="E18" s="130" t="str">
        <f t="shared" si="1"/>
        <v>否</v>
      </c>
    </row>
    <row r="19" s="116" customFormat="1" ht="36" hidden="1" customHeight="1" spans="1:5">
      <c r="A19" s="131" t="s">
        <v>1581</v>
      </c>
      <c r="B19" s="132"/>
      <c r="C19" s="132"/>
      <c r="D19" s="134" t="str">
        <f t="shared" si="0"/>
        <v/>
      </c>
      <c r="E19" s="130" t="str">
        <f t="shared" si="1"/>
        <v>否</v>
      </c>
    </row>
    <row r="20" s="116" customFormat="1" ht="36" customHeight="1" spans="1:5">
      <c r="A20" s="131" t="s">
        <v>1582</v>
      </c>
      <c r="B20" s="132">
        <v>96</v>
      </c>
      <c r="C20" s="132">
        <v>100</v>
      </c>
      <c r="D20" s="134">
        <f t="shared" si="0"/>
        <v>0.042</v>
      </c>
      <c r="E20" s="130" t="str">
        <f t="shared" si="1"/>
        <v>是</v>
      </c>
    </row>
    <row r="21" s="116" customFormat="1" ht="36" customHeight="1" spans="1:5">
      <c r="A21" s="131" t="s">
        <v>1583</v>
      </c>
      <c r="B21" s="132">
        <v>23</v>
      </c>
      <c r="C21" s="132">
        <v>15</v>
      </c>
      <c r="D21" s="134">
        <f t="shared" si="0"/>
        <v>-0.348</v>
      </c>
      <c r="E21" s="130" t="str">
        <f t="shared" si="1"/>
        <v>是</v>
      </c>
    </row>
    <row r="22" s="116" customFormat="1" ht="36" customHeight="1" spans="1:5">
      <c r="A22" s="131" t="s">
        <v>1573</v>
      </c>
      <c r="B22" s="132"/>
      <c r="C22" s="132">
        <v>5</v>
      </c>
      <c r="D22" s="134" t="str">
        <f t="shared" si="0"/>
        <v/>
      </c>
      <c r="E22" s="130" t="str">
        <f t="shared" si="1"/>
        <v>是</v>
      </c>
    </row>
    <row r="23" s="116" customFormat="1" ht="36" customHeight="1" spans="1:5">
      <c r="A23" s="131" t="s">
        <v>1574</v>
      </c>
      <c r="B23" s="132">
        <v>2</v>
      </c>
      <c r="C23" s="132">
        <v>22</v>
      </c>
      <c r="D23" s="134">
        <f t="shared" si="0"/>
        <v>10</v>
      </c>
      <c r="E23" s="130" t="str">
        <f t="shared" si="1"/>
        <v>是</v>
      </c>
    </row>
    <row r="24" s="116" customFormat="1" ht="36" customHeight="1" spans="1:5">
      <c r="A24" s="127" t="s">
        <v>1584</v>
      </c>
      <c r="B24" s="128">
        <v>16858</v>
      </c>
      <c r="C24" s="128">
        <v>17901</v>
      </c>
      <c r="D24" s="129">
        <f t="shared" si="0"/>
        <v>0.062</v>
      </c>
      <c r="E24" s="130" t="str">
        <f t="shared" si="1"/>
        <v>是</v>
      </c>
    </row>
    <row r="25" s="116" customFormat="1" ht="36" customHeight="1" spans="1:5">
      <c r="A25" s="131" t="s">
        <v>1585</v>
      </c>
      <c r="B25" s="132">
        <v>7876</v>
      </c>
      <c r="C25" s="133">
        <v>8844</v>
      </c>
      <c r="D25" s="134">
        <f t="shared" si="0"/>
        <v>0.123</v>
      </c>
      <c r="E25" s="130" t="str">
        <f t="shared" si="1"/>
        <v>是</v>
      </c>
    </row>
    <row r="26" s="116" customFormat="1" ht="36" hidden="1" customHeight="1" spans="1:5">
      <c r="A26" s="131" t="s">
        <v>1573</v>
      </c>
      <c r="B26" s="132"/>
      <c r="C26" s="132"/>
      <c r="D26" s="134" t="str">
        <f t="shared" si="0"/>
        <v/>
      </c>
      <c r="E26" s="130" t="str">
        <f t="shared" si="1"/>
        <v>否</v>
      </c>
    </row>
    <row r="27" s="116" customFormat="1" ht="36" hidden="1" customHeight="1" spans="1:5">
      <c r="A27" s="131" t="s">
        <v>1574</v>
      </c>
      <c r="B27" s="132"/>
      <c r="C27" s="132"/>
      <c r="D27" s="134" t="str">
        <f t="shared" si="0"/>
        <v/>
      </c>
      <c r="E27" s="130" t="str">
        <f t="shared" si="1"/>
        <v>否</v>
      </c>
    </row>
    <row r="28" s="116" customFormat="1" ht="36" customHeight="1" spans="1:5">
      <c r="A28" s="127" t="s">
        <v>1586</v>
      </c>
      <c r="B28" s="128">
        <v>460</v>
      </c>
      <c r="C28" s="128">
        <v>442</v>
      </c>
      <c r="D28" s="129">
        <f t="shared" si="0"/>
        <v>-0.039</v>
      </c>
      <c r="E28" s="130" t="str">
        <f t="shared" si="1"/>
        <v>是</v>
      </c>
    </row>
    <row r="29" s="116" customFormat="1" ht="36" customHeight="1" spans="1:5">
      <c r="A29" s="131" t="s">
        <v>1587</v>
      </c>
      <c r="B29" s="132">
        <v>460</v>
      </c>
      <c r="C29" s="132">
        <v>442</v>
      </c>
      <c r="D29" s="134">
        <f t="shared" si="0"/>
        <v>-0.039</v>
      </c>
      <c r="E29" s="130" t="str">
        <f t="shared" si="1"/>
        <v>是</v>
      </c>
    </row>
    <row r="30" s="116" customFormat="1" ht="36" hidden="1" customHeight="1" spans="1:5">
      <c r="A30" s="131" t="s">
        <v>1588</v>
      </c>
      <c r="B30" s="132"/>
      <c r="C30" s="132"/>
      <c r="D30" s="134" t="str">
        <f t="shared" si="0"/>
        <v/>
      </c>
      <c r="E30" s="130" t="str">
        <f t="shared" si="1"/>
        <v>否</v>
      </c>
    </row>
    <row r="31" s="116" customFormat="1" ht="36" hidden="1" customHeight="1" spans="1:5">
      <c r="A31" s="131" t="s">
        <v>1589</v>
      </c>
      <c r="B31" s="132"/>
      <c r="C31" s="132"/>
      <c r="D31" s="134" t="str">
        <f t="shared" si="0"/>
        <v/>
      </c>
      <c r="E31" s="130" t="str">
        <f t="shared" si="1"/>
        <v>否</v>
      </c>
    </row>
    <row r="32" s="116" customFormat="1" ht="36" hidden="1" customHeight="1" spans="1:5">
      <c r="A32" s="131" t="s">
        <v>1574</v>
      </c>
      <c r="B32" s="132"/>
      <c r="C32" s="132"/>
      <c r="D32" s="134" t="str">
        <f t="shared" si="0"/>
        <v/>
      </c>
      <c r="E32" s="130" t="str">
        <f t="shared" si="1"/>
        <v>否</v>
      </c>
    </row>
    <row r="33" s="116" customFormat="1" ht="36" customHeight="1" spans="1:5">
      <c r="A33" s="127" t="s">
        <v>1590</v>
      </c>
      <c r="B33" s="128">
        <v>50384</v>
      </c>
      <c r="C33" s="128">
        <v>22296</v>
      </c>
      <c r="D33" s="129">
        <f t="shared" si="0"/>
        <v>-0.557</v>
      </c>
      <c r="E33" s="130" t="str">
        <f t="shared" si="1"/>
        <v>是</v>
      </c>
    </row>
    <row r="34" s="116" customFormat="1" ht="36" customHeight="1" spans="1:5">
      <c r="A34" s="131" t="s">
        <v>1591</v>
      </c>
      <c r="B34" s="132">
        <v>10984</v>
      </c>
      <c r="C34" s="133">
        <v>12485</v>
      </c>
      <c r="D34" s="134">
        <f t="shared" si="0"/>
        <v>0.137</v>
      </c>
      <c r="E34" s="130" t="str">
        <f t="shared" si="1"/>
        <v>是</v>
      </c>
    </row>
    <row r="35" s="116" customFormat="1" ht="36" customHeight="1" spans="1:5">
      <c r="A35" s="131" t="s">
        <v>1592</v>
      </c>
      <c r="B35" s="132">
        <v>933</v>
      </c>
      <c r="C35" s="133">
        <v>1183</v>
      </c>
      <c r="D35" s="134">
        <f t="shared" si="0"/>
        <v>0.268</v>
      </c>
      <c r="E35" s="130" t="str">
        <f t="shared" si="1"/>
        <v>是</v>
      </c>
    </row>
    <row r="36" s="116" customFormat="1" ht="36" customHeight="1" spans="1:5">
      <c r="A36" s="131" t="s">
        <v>1593</v>
      </c>
      <c r="B36" s="132">
        <v>157</v>
      </c>
      <c r="C36" s="133">
        <v>532</v>
      </c>
      <c r="D36" s="134">
        <f t="shared" si="0"/>
        <v>2.389</v>
      </c>
      <c r="E36" s="130" t="str">
        <f t="shared" si="1"/>
        <v>是</v>
      </c>
    </row>
    <row r="37" s="116" customFormat="1" ht="36" customHeight="1" spans="1:5">
      <c r="A37" s="131" t="s">
        <v>1573</v>
      </c>
      <c r="B37" s="132">
        <v>8</v>
      </c>
      <c r="C37" s="132">
        <v>10</v>
      </c>
      <c r="D37" s="134">
        <f t="shared" si="0"/>
        <v>0.25</v>
      </c>
      <c r="E37" s="130" t="str">
        <f t="shared" si="1"/>
        <v>是</v>
      </c>
    </row>
    <row r="38" s="116" customFormat="1" ht="36" hidden="1" customHeight="1" spans="1:5">
      <c r="A38" s="131" t="s">
        <v>1574</v>
      </c>
      <c r="B38" s="132"/>
      <c r="C38" s="132"/>
      <c r="D38" s="134" t="str">
        <f t="shared" si="0"/>
        <v/>
      </c>
      <c r="E38" s="130" t="str">
        <f t="shared" si="1"/>
        <v>否</v>
      </c>
    </row>
    <row r="39" s="116" customFormat="1" ht="36" customHeight="1" spans="1:5">
      <c r="A39" s="127" t="s">
        <v>1594</v>
      </c>
      <c r="B39" s="128">
        <v>45691</v>
      </c>
      <c r="C39" s="128">
        <v>48663</v>
      </c>
      <c r="D39" s="129">
        <f t="shared" si="0"/>
        <v>0.065</v>
      </c>
      <c r="E39" s="130" t="str">
        <f t="shared" si="1"/>
        <v>是</v>
      </c>
    </row>
    <row r="40" s="117" customFormat="1" ht="36" customHeight="1" spans="1:5">
      <c r="A40" s="131" t="s">
        <v>1585</v>
      </c>
      <c r="B40" s="132">
        <v>30219</v>
      </c>
      <c r="C40" s="133">
        <v>30718</v>
      </c>
      <c r="D40" s="134">
        <f t="shared" si="0"/>
        <v>0.017</v>
      </c>
      <c r="E40" s="130" t="str">
        <f t="shared" si="1"/>
        <v>是</v>
      </c>
    </row>
    <row r="41" s="117" customFormat="1" ht="36" hidden="1" customHeight="1" spans="1:5">
      <c r="A41" s="131" t="s">
        <v>1595</v>
      </c>
      <c r="B41" s="132"/>
      <c r="C41" s="132"/>
      <c r="D41" s="134" t="str">
        <f t="shared" si="0"/>
        <v/>
      </c>
      <c r="E41" s="130" t="str">
        <f t="shared" si="1"/>
        <v>否</v>
      </c>
    </row>
    <row r="42" s="116" customFormat="1" ht="36" hidden="1" customHeight="1" spans="1:5">
      <c r="A42" s="131" t="s">
        <v>1574</v>
      </c>
      <c r="B42" s="132"/>
      <c r="C42" s="132"/>
      <c r="D42" s="134" t="str">
        <f t="shared" si="0"/>
        <v/>
      </c>
      <c r="E42" s="130" t="str">
        <f t="shared" si="1"/>
        <v>否</v>
      </c>
    </row>
    <row r="43" s="116" customFormat="1" ht="36" customHeight="1" spans="1:5">
      <c r="A43" s="135" t="s">
        <v>1596</v>
      </c>
      <c r="B43" s="136">
        <f>B4+B10+B14+B24+B28+B33+B39</f>
        <v>166788</v>
      </c>
      <c r="C43" s="136">
        <f>C4+C10+C14+C24+C28+C33+C39</f>
        <v>148558</v>
      </c>
      <c r="D43" s="129">
        <f t="shared" si="0"/>
        <v>-0.109</v>
      </c>
      <c r="E43" s="130" t="str">
        <f t="shared" si="1"/>
        <v>是</v>
      </c>
    </row>
    <row r="44" s="116" customFormat="1" ht="36" customHeight="1" spans="1:5">
      <c r="A44" s="131" t="s">
        <v>1597</v>
      </c>
      <c r="B44" s="137">
        <f>B5+B6+B11+B15+B16+B17+B25+B29+B34+B35+B36+B40</f>
        <v>88022</v>
      </c>
      <c r="C44" s="137">
        <f>C5+C6+C11+C15+C16+C17+C25+C29+C34+C35+C36+C40</f>
        <v>96454</v>
      </c>
      <c r="D44" s="134">
        <f t="shared" si="0"/>
        <v>0.096</v>
      </c>
      <c r="E44" s="130" t="str">
        <f t="shared" si="1"/>
        <v>是</v>
      </c>
    </row>
    <row r="45" s="116" customFormat="1" ht="36" hidden="1" customHeight="1" spans="1:5">
      <c r="A45" s="131" t="s">
        <v>1575</v>
      </c>
      <c r="B45" s="137"/>
      <c r="C45" s="137"/>
      <c r="D45" s="134" t="str">
        <f t="shared" si="0"/>
        <v/>
      </c>
      <c r="E45" s="130" t="str">
        <f t="shared" si="1"/>
        <v>否</v>
      </c>
    </row>
    <row r="46" s="116" customFormat="1" spans="2:5">
      <c r="B46" s="138"/>
      <c r="C46" s="138"/>
      <c r="E46" s="139"/>
    </row>
    <row r="47" s="116" customFormat="1" spans="2:5">
      <c r="B47" s="138"/>
      <c r="C47" s="138"/>
      <c r="E47" s="139"/>
    </row>
    <row r="48" s="116" customFormat="1" spans="5:5">
      <c r="E48" s="139"/>
    </row>
    <row r="49" s="116" customFormat="1" spans="5:5">
      <c r="E49" s="139"/>
    </row>
    <row r="50" s="116" customFormat="1" spans="5:5">
      <c r="E50" s="139"/>
    </row>
    <row r="51" s="116" customFormat="1" spans="5:5">
      <c r="E51" s="139"/>
    </row>
    <row r="52" s="116" customFormat="1" spans="5:5">
      <c r="E52" s="140"/>
    </row>
  </sheetData>
  <sheetProtection algorithmName="SHA-512" hashValue="+rShEMxAF9vsL11KhJ68HgyYSRD9BuZfBISC8SUL5mtUDIuYzk81VcjnOv0aOD5kgUszjKHMC2HBoFPSsqo3mw==" saltValue="CGK5j8jCUeCkmANZsHR3AQ==" spinCount="100000" sheet="1" selectLockedCells="1" selectUnlockedCells="1" objects="1"/>
  <autoFilter xmlns:etc="http://www.wps.cn/officeDocument/2017/etCustomData" ref="A3:E45" etc:filterBottomFollowUsedRange="0">
    <filterColumn colId="4">
      <customFilters>
        <customFilter operator="equal" val="是"/>
      </customFilters>
    </filterColumn>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56"/>
  <sheetViews>
    <sheetView showGridLines="0" showZeros="0" view="pageBreakPreview" zoomScaleNormal="100" workbookViewId="0">
      <pane ySplit="3" topLeftCell="A4" activePane="bottomLeft" state="frozen"/>
      <selection/>
      <selection pane="bottomLeft" activeCell="I9" sqref="I9"/>
    </sheetView>
  </sheetViews>
  <sheetFormatPr defaultColWidth="9" defaultRowHeight="14.25" outlineLevelCol="4"/>
  <cols>
    <col min="1" max="1" width="58.625" style="116" customWidth="1"/>
    <col min="2" max="4" width="22.625" style="116" customWidth="1"/>
    <col min="5" max="5" width="6.875" style="116" hidden="1" customWidth="1"/>
    <col min="6" max="16384" width="9" style="116"/>
  </cols>
  <sheetData>
    <row r="1" s="116" customFormat="1" ht="45" customHeight="1" spans="1:4">
      <c r="A1" s="118" t="s">
        <v>1598</v>
      </c>
      <c r="B1" s="118"/>
      <c r="C1" s="118"/>
      <c r="D1" s="118"/>
    </row>
    <row r="2" s="141" customFormat="1" ht="20.1" customHeight="1" spans="1:4">
      <c r="A2" s="142"/>
      <c r="B2" s="143"/>
      <c r="C2" s="144"/>
      <c r="D2" s="145" t="s">
        <v>2</v>
      </c>
    </row>
    <row r="3" s="116" customFormat="1" ht="45" customHeight="1" spans="1:5">
      <c r="A3" s="146" t="s">
        <v>1543</v>
      </c>
      <c r="B3" s="124" t="str">
        <f>YEAR([3]封面!$B$8)-1&amp;"年执行数"</f>
        <v>2024年执行数</v>
      </c>
      <c r="C3" s="125" t="str">
        <f>YEAR([3]封面!$B$8)&amp;"年预算数"</f>
        <v>2025年预算数</v>
      </c>
      <c r="D3" s="125" t="s">
        <v>7</v>
      </c>
      <c r="E3" s="141" t="s">
        <v>8</v>
      </c>
    </row>
    <row r="4" s="116" customFormat="1" ht="36" customHeight="1" spans="1:5">
      <c r="A4" s="147" t="s">
        <v>1544</v>
      </c>
      <c r="B4" s="148">
        <v>31297</v>
      </c>
      <c r="C4" s="149">
        <v>33793</v>
      </c>
      <c r="D4" s="129">
        <f t="shared" ref="D4:D31" si="0">IF(B4&gt;0,C4/B4-1,IF(B4&lt;0,-(C4/B4-1),""))</f>
        <v>0.08</v>
      </c>
      <c r="E4" s="150" t="str">
        <f t="shared" ref="E4:E52" si="1">IF(A4&lt;&gt;"",IF(SUM(B4:C4)&lt;&gt;0,"是","否"),"是")</f>
        <v>是</v>
      </c>
    </row>
    <row r="5" s="116" customFormat="1" ht="36" customHeight="1" spans="1:5">
      <c r="A5" s="151" t="s">
        <v>1545</v>
      </c>
      <c r="B5" s="152">
        <v>14509</v>
      </c>
      <c r="C5" s="152">
        <v>15748</v>
      </c>
      <c r="D5" s="134">
        <f t="shared" si="0"/>
        <v>0.085</v>
      </c>
      <c r="E5" s="150" t="str">
        <f t="shared" si="1"/>
        <v>是</v>
      </c>
    </row>
    <row r="6" s="116" customFormat="1" ht="36" hidden="1" customHeight="1" spans="1:5">
      <c r="A6" s="151" t="s">
        <v>1546</v>
      </c>
      <c r="B6" s="152"/>
      <c r="C6" s="152"/>
      <c r="D6" s="134" t="str">
        <f t="shared" si="0"/>
        <v/>
      </c>
      <c r="E6" s="150" t="str">
        <f t="shared" si="1"/>
        <v>否</v>
      </c>
    </row>
    <row r="7" s="116" customFormat="1" ht="36" customHeight="1" spans="1:5">
      <c r="A7" s="151" t="s">
        <v>1547</v>
      </c>
      <c r="B7" s="152">
        <v>13</v>
      </c>
      <c r="C7" s="152">
        <v>1</v>
      </c>
      <c r="D7" s="134">
        <f t="shared" si="0"/>
        <v>-0.923</v>
      </c>
      <c r="E7" s="150" t="str">
        <f t="shared" si="1"/>
        <v>是</v>
      </c>
    </row>
    <row r="8" s="116" customFormat="1" ht="36" hidden="1" customHeight="1" spans="1:5">
      <c r="A8" s="151" t="s">
        <v>1548</v>
      </c>
      <c r="B8" s="152"/>
      <c r="C8" s="152"/>
      <c r="D8" s="134" t="str">
        <f t="shared" si="0"/>
        <v/>
      </c>
      <c r="E8" s="150" t="str">
        <f t="shared" si="1"/>
        <v>否</v>
      </c>
    </row>
    <row r="9" s="116" customFormat="1" ht="36" customHeight="1" spans="1:5">
      <c r="A9" s="151" t="s">
        <v>1549</v>
      </c>
      <c r="B9" s="152">
        <v>190</v>
      </c>
      <c r="C9" s="152">
        <v>170</v>
      </c>
      <c r="D9" s="134">
        <f t="shared" si="0"/>
        <v>-0.105</v>
      </c>
      <c r="E9" s="150" t="str">
        <f t="shared" si="1"/>
        <v>是</v>
      </c>
    </row>
    <row r="10" s="116" customFormat="1" ht="36" customHeight="1" spans="1:5">
      <c r="A10" s="151" t="s">
        <v>1550</v>
      </c>
      <c r="B10" s="152">
        <v>1</v>
      </c>
      <c r="C10" s="152">
        <v>1</v>
      </c>
      <c r="D10" s="134">
        <f t="shared" si="0"/>
        <v>0</v>
      </c>
      <c r="E10" s="150" t="str">
        <f t="shared" si="1"/>
        <v>是</v>
      </c>
    </row>
    <row r="11" s="116" customFormat="1" ht="36" hidden="1" customHeight="1" spans="1:5">
      <c r="A11" s="153" t="s">
        <v>1551</v>
      </c>
      <c r="B11" s="152"/>
      <c r="C11" s="152"/>
      <c r="D11" s="134" t="str">
        <f t="shared" si="0"/>
        <v/>
      </c>
      <c r="E11" s="150" t="str">
        <f t="shared" si="1"/>
        <v>否</v>
      </c>
    </row>
    <row r="12" s="116" customFormat="1" ht="36" customHeight="1" spans="1:5">
      <c r="A12" s="147" t="s">
        <v>1552</v>
      </c>
      <c r="B12" s="149">
        <v>16004</v>
      </c>
      <c r="C12" s="149">
        <v>28461</v>
      </c>
      <c r="D12" s="129">
        <f t="shared" si="0"/>
        <v>0.778</v>
      </c>
      <c r="E12" s="150" t="str">
        <f t="shared" si="1"/>
        <v>是</v>
      </c>
    </row>
    <row r="13" s="116" customFormat="1" ht="36" customHeight="1" spans="1:5">
      <c r="A13" s="151" t="s">
        <v>1545</v>
      </c>
      <c r="B13" s="152">
        <v>13005</v>
      </c>
      <c r="C13" s="152">
        <v>25859</v>
      </c>
      <c r="D13" s="134">
        <f t="shared" si="0"/>
        <v>0.988</v>
      </c>
      <c r="E13" s="150" t="str">
        <f t="shared" si="1"/>
        <v>是</v>
      </c>
    </row>
    <row r="14" s="116" customFormat="1" ht="36" customHeight="1" spans="1:5">
      <c r="A14" s="151" t="s">
        <v>1546</v>
      </c>
      <c r="B14" s="152">
        <v>1994</v>
      </c>
      <c r="C14" s="152">
        <v>1994</v>
      </c>
      <c r="D14" s="134">
        <f t="shared" si="0"/>
        <v>0</v>
      </c>
      <c r="E14" s="150" t="str">
        <f t="shared" si="1"/>
        <v>是</v>
      </c>
    </row>
    <row r="15" s="116" customFormat="1" ht="36" customHeight="1" spans="1:5">
      <c r="A15" s="151" t="s">
        <v>1547</v>
      </c>
      <c r="B15" s="152">
        <v>815</v>
      </c>
      <c r="C15" s="152">
        <v>444</v>
      </c>
      <c r="D15" s="134">
        <f t="shared" si="0"/>
        <v>-0.455</v>
      </c>
      <c r="E15" s="150" t="str">
        <f t="shared" si="1"/>
        <v>是</v>
      </c>
    </row>
    <row r="16" s="116" customFormat="1" ht="36" customHeight="1" spans="1:5">
      <c r="A16" s="151" t="s">
        <v>1549</v>
      </c>
      <c r="B16" s="152"/>
      <c r="C16" s="152">
        <v>164</v>
      </c>
      <c r="D16" s="134" t="str">
        <f t="shared" si="0"/>
        <v/>
      </c>
      <c r="E16" s="150" t="str">
        <f t="shared" si="1"/>
        <v>是</v>
      </c>
    </row>
    <row r="17" s="116" customFormat="1" ht="36" hidden="1" customHeight="1" spans="1:5">
      <c r="A17" s="151" t="s">
        <v>1550</v>
      </c>
      <c r="B17" s="152"/>
      <c r="C17" s="152"/>
      <c r="D17" s="134" t="str">
        <f t="shared" si="0"/>
        <v/>
      </c>
      <c r="E17" s="150" t="str">
        <f t="shared" si="1"/>
        <v>否</v>
      </c>
    </row>
    <row r="18" s="116" customFormat="1" ht="36" customHeight="1" spans="1:5">
      <c r="A18" s="147" t="s">
        <v>1553</v>
      </c>
      <c r="B18" s="154">
        <v>1567</v>
      </c>
      <c r="C18" s="149">
        <v>1667</v>
      </c>
      <c r="D18" s="129">
        <f t="shared" si="0"/>
        <v>0.064</v>
      </c>
      <c r="E18" s="150" t="str">
        <f t="shared" si="1"/>
        <v>是</v>
      </c>
    </row>
    <row r="19" s="116" customFormat="1" ht="36" customHeight="1" spans="1:5">
      <c r="A19" s="151" t="s">
        <v>1554</v>
      </c>
      <c r="B19" s="152">
        <v>1044</v>
      </c>
      <c r="C19" s="152">
        <v>1066</v>
      </c>
      <c r="D19" s="134">
        <f t="shared" si="0"/>
        <v>0.021</v>
      </c>
      <c r="E19" s="150" t="str">
        <f t="shared" si="1"/>
        <v>是</v>
      </c>
    </row>
    <row r="20" s="116" customFormat="1" ht="36" hidden="1" customHeight="1" spans="1:5">
      <c r="A20" s="153" t="s">
        <v>1546</v>
      </c>
      <c r="B20" s="152"/>
      <c r="C20" s="152"/>
      <c r="D20" s="134" t="str">
        <f t="shared" si="0"/>
        <v/>
      </c>
      <c r="E20" s="150" t="str">
        <f t="shared" si="1"/>
        <v>否</v>
      </c>
    </row>
    <row r="21" s="116" customFormat="1" ht="36" customHeight="1" spans="1:5">
      <c r="A21" s="151" t="s">
        <v>1547</v>
      </c>
      <c r="B21" s="155">
        <v>2</v>
      </c>
      <c r="C21" s="152">
        <v>1</v>
      </c>
      <c r="D21" s="134">
        <f t="shared" si="0"/>
        <v>-0.5</v>
      </c>
      <c r="E21" s="150" t="str">
        <f t="shared" si="1"/>
        <v>是</v>
      </c>
    </row>
    <row r="22" s="116" customFormat="1" ht="36" customHeight="1" spans="1:5">
      <c r="A22" s="151" t="s">
        <v>1549</v>
      </c>
      <c r="B22" s="152">
        <v>1</v>
      </c>
      <c r="C22" s="152">
        <v>2</v>
      </c>
      <c r="D22" s="134">
        <f t="shared" si="0"/>
        <v>1</v>
      </c>
      <c r="E22" s="150" t="str">
        <f t="shared" si="1"/>
        <v>是</v>
      </c>
    </row>
    <row r="23" s="116" customFormat="1" ht="36" customHeight="1" spans="1:5">
      <c r="A23" s="151" t="s">
        <v>1550</v>
      </c>
      <c r="B23" s="152">
        <v>8</v>
      </c>
      <c r="C23" s="152">
        <v>4</v>
      </c>
      <c r="D23" s="134">
        <f t="shared" si="0"/>
        <v>-0.5</v>
      </c>
      <c r="E23" s="150" t="str">
        <f t="shared" si="1"/>
        <v>是</v>
      </c>
    </row>
    <row r="24" s="116" customFormat="1" ht="36" customHeight="1" spans="1:5">
      <c r="A24" s="147" t="s">
        <v>1555</v>
      </c>
      <c r="B24" s="148">
        <v>16157</v>
      </c>
      <c r="C24" s="149">
        <v>19443</v>
      </c>
      <c r="D24" s="129">
        <f t="shared" si="0"/>
        <v>0.203</v>
      </c>
      <c r="E24" s="150" t="str">
        <f t="shared" si="1"/>
        <v>是</v>
      </c>
    </row>
    <row r="25" s="116" customFormat="1" ht="36" customHeight="1" spans="1:5">
      <c r="A25" s="151" t="s">
        <v>1556</v>
      </c>
      <c r="B25" s="152">
        <v>11725</v>
      </c>
      <c r="C25" s="152">
        <v>12535</v>
      </c>
      <c r="D25" s="134">
        <f t="shared" si="0"/>
        <v>0.069</v>
      </c>
      <c r="E25" s="150" t="str">
        <f t="shared" si="1"/>
        <v>是</v>
      </c>
    </row>
    <row r="26" s="116" customFormat="1" ht="36" hidden="1" customHeight="1" spans="1:5">
      <c r="A26" s="151" t="s">
        <v>1546</v>
      </c>
      <c r="B26" s="152"/>
      <c r="C26" s="152"/>
      <c r="D26" s="134" t="str">
        <f t="shared" si="0"/>
        <v/>
      </c>
      <c r="E26" s="150" t="str">
        <f t="shared" si="1"/>
        <v>否</v>
      </c>
    </row>
    <row r="27" s="116" customFormat="1" ht="36" customHeight="1" spans="1:5">
      <c r="A27" s="151" t="s">
        <v>1547</v>
      </c>
      <c r="B27" s="152">
        <v>178</v>
      </c>
      <c r="C27" s="152">
        <v>180</v>
      </c>
      <c r="D27" s="134">
        <f t="shared" si="0"/>
        <v>0.011</v>
      </c>
      <c r="E27" s="150" t="str">
        <f t="shared" si="1"/>
        <v>是</v>
      </c>
    </row>
    <row r="28" s="116" customFormat="1" ht="36" customHeight="1" spans="1:5">
      <c r="A28" s="151" t="s">
        <v>1549</v>
      </c>
      <c r="B28" s="152">
        <v>4</v>
      </c>
      <c r="C28" s="152">
        <v>2</v>
      </c>
      <c r="D28" s="134">
        <f t="shared" si="0"/>
        <v>-0.5</v>
      </c>
      <c r="E28" s="150" t="str">
        <f t="shared" si="1"/>
        <v>是</v>
      </c>
    </row>
    <row r="29" s="116" customFormat="1" ht="36" customHeight="1" spans="1:5">
      <c r="A29" s="151" t="s">
        <v>1550</v>
      </c>
      <c r="B29" s="152"/>
      <c r="C29" s="152">
        <v>163</v>
      </c>
      <c r="D29" s="134" t="str">
        <f t="shared" si="0"/>
        <v/>
      </c>
      <c r="E29" s="150" t="str">
        <f t="shared" si="1"/>
        <v>是</v>
      </c>
    </row>
    <row r="30" s="116" customFormat="1" ht="36" customHeight="1" spans="1:5">
      <c r="A30" s="147" t="s">
        <v>1557</v>
      </c>
      <c r="B30" s="148">
        <v>460</v>
      </c>
      <c r="C30" s="149">
        <v>442</v>
      </c>
      <c r="D30" s="129">
        <f t="shared" si="0"/>
        <v>-0.039</v>
      </c>
      <c r="E30" s="150" t="str">
        <f t="shared" si="1"/>
        <v>是</v>
      </c>
    </row>
    <row r="31" s="116" customFormat="1" ht="36" hidden="1" customHeight="1" spans="1:5">
      <c r="A31" s="151" t="s">
        <v>1558</v>
      </c>
      <c r="B31" s="152"/>
      <c r="C31" s="152"/>
      <c r="D31" s="134" t="str">
        <f t="shared" si="0"/>
        <v/>
      </c>
      <c r="E31" s="150" t="str">
        <f t="shared" si="1"/>
        <v>否</v>
      </c>
    </row>
    <row r="32" s="116" customFormat="1" ht="36" hidden="1" customHeight="1" spans="1:5">
      <c r="A32" s="151" t="s">
        <v>1546</v>
      </c>
      <c r="B32" s="152"/>
      <c r="C32" s="152"/>
      <c r="D32" s="134"/>
      <c r="E32" s="150" t="str">
        <f t="shared" si="1"/>
        <v>否</v>
      </c>
    </row>
    <row r="33" s="116" customFormat="1" ht="36" hidden="1" customHeight="1" spans="1:5">
      <c r="A33" s="151" t="s">
        <v>1547</v>
      </c>
      <c r="B33" s="152"/>
      <c r="C33" s="152"/>
      <c r="D33" s="134" t="str">
        <f t="shared" ref="D33:D52" si="2">IF(B33&gt;0,C33/B33-1,IF(B33&lt;0,-(C33/B33-1),""))</f>
        <v/>
      </c>
      <c r="E33" s="150" t="str">
        <f t="shared" si="1"/>
        <v>否</v>
      </c>
    </row>
    <row r="34" s="116" customFormat="1" ht="36" hidden="1" customHeight="1" spans="1:5">
      <c r="A34" s="151" t="s">
        <v>1550</v>
      </c>
      <c r="B34" s="152"/>
      <c r="C34" s="152"/>
      <c r="D34" s="134" t="str">
        <f t="shared" si="2"/>
        <v/>
      </c>
      <c r="E34" s="150" t="str">
        <f t="shared" si="1"/>
        <v>否</v>
      </c>
    </row>
    <row r="35" s="116" customFormat="1" ht="36" customHeight="1" spans="1:5">
      <c r="A35" s="147" t="s">
        <v>1559</v>
      </c>
      <c r="B35" s="148">
        <v>11507</v>
      </c>
      <c r="C35" s="149">
        <v>20343</v>
      </c>
      <c r="D35" s="129">
        <f t="shared" si="2"/>
        <v>0.768</v>
      </c>
      <c r="E35" s="150" t="str">
        <f t="shared" si="1"/>
        <v>是</v>
      </c>
    </row>
    <row r="36" s="116" customFormat="1" ht="36" customHeight="1" spans="1:5">
      <c r="A36" s="151" t="s">
        <v>1560</v>
      </c>
      <c r="B36" s="152">
        <v>4485</v>
      </c>
      <c r="C36" s="152">
        <v>5097</v>
      </c>
      <c r="D36" s="134">
        <f t="shared" si="2"/>
        <v>0.136</v>
      </c>
      <c r="E36" s="150" t="str">
        <f t="shared" si="1"/>
        <v>是</v>
      </c>
    </row>
    <row r="37" s="116" customFormat="1" ht="36" customHeight="1" spans="1:5">
      <c r="A37" s="151" t="s">
        <v>1546</v>
      </c>
      <c r="B37" s="152">
        <v>443</v>
      </c>
      <c r="C37" s="152">
        <v>716</v>
      </c>
      <c r="D37" s="134">
        <f t="shared" si="2"/>
        <v>0.616</v>
      </c>
      <c r="E37" s="150" t="str">
        <f t="shared" si="1"/>
        <v>是</v>
      </c>
    </row>
    <row r="38" s="116" customFormat="1" ht="36" hidden="1" customHeight="1" spans="1:5">
      <c r="A38" s="151" t="s">
        <v>1561</v>
      </c>
      <c r="B38" s="152"/>
      <c r="C38" s="152"/>
      <c r="D38" s="134" t="str">
        <f t="shared" si="2"/>
        <v/>
      </c>
      <c r="E38" s="150" t="str">
        <f t="shared" si="1"/>
        <v>否</v>
      </c>
    </row>
    <row r="39" s="116" customFormat="1" ht="36" customHeight="1" spans="1:5">
      <c r="A39" s="151" t="s">
        <v>1547</v>
      </c>
      <c r="B39" s="152">
        <v>102</v>
      </c>
      <c r="C39" s="152">
        <v>300</v>
      </c>
      <c r="D39" s="134">
        <f t="shared" si="2"/>
        <v>1.941</v>
      </c>
      <c r="E39" s="150" t="str">
        <f t="shared" si="1"/>
        <v>是</v>
      </c>
    </row>
    <row r="40" s="116" customFormat="1" ht="36" hidden="1" customHeight="1" spans="1:5">
      <c r="A40" s="151" t="s">
        <v>1548</v>
      </c>
      <c r="B40" s="152"/>
      <c r="C40" s="152"/>
      <c r="D40" s="134" t="str">
        <f t="shared" si="2"/>
        <v/>
      </c>
      <c r="E40" s="150" t="str">
        <f t="shared" si="1"/>
        <v>否</v>
      </c>
    </row>
    <row r="41" s="116" customFormat="1" ht="36" customHeight="1" spans="1:5">
      <c r="A41" s="151" t="s">
        <v>1549</v>
      </c>
      <c r="B41" s="152">
        <v>14</v>
      </c>
      <c r="C41" s="152">
        <v>15</v>
      </c>
      <c r="D41" s="134">
        <f t="shared" si="2"/>
        <v>0.071</v>
      </c>
      <c r="E41" s="150" t="str">
        <f t="shared" si="1"/>
        <v>是</v>
      </c>
    </row>
    <row r="42" s="116" customFormat="1" ht="36" customHeight="1" spans="1:5">
      <c r="A42" s="151" t="s">
        <v>1550</v>
      </c>
      <c r="B42" s="152">
        <v>49</v>
      </c>
      <c r="C42" s="152">
        <v>5</v>
      </c>
      <c r="D42" s="134">
        <f t="shared" si="2"/>
        <v>-0.898</v>
      </c>
      <c r="E42" s="150" t="str">
        <f t="shared" si="1"/>
        <v>是</v>
      </c>
    </row>
    <row r="43" s="116" customFormat="1" ht="36" customHeight="1" spans="1:5">
      <c r="A43" s="147" t="s">
        <v>1562</v>
      </c>
      <c r="B43" s="148">
        <v>48295</v>
      </c>
      <c r="C43" s="149">
        <v>48795</v>
      </c>
      <c r="D43" s="129">
        <f t="shared" si="2"/>
        <v>0.01</v>
      </c>
      <c r="E43" s="150" t="str">
        <f t="shared" si="1"/>
        <v>是</v>
      </c>
    </row>
    <row r="44" s="116" customFormat="1" ht="36" customHeight="1" spans="1:5">
      <c r="A44" s="151" t="s">
        <v>1556</v>
      </c>
      <c r="B44" s="152">
        <v>15603</v>
      </c>
      <c r="C44" s="152">
        <v>16483</v>
      </c>
      <c r="D44" s="134">
        <f t="shared" si="2"/>
        <v>0.056</v>
      </c>
      <c r="E44" s="150" t="str">
        <f t="shared" si="1"/>
        <v>是</v>
      </c>
    </row>
    <row r="45" s="116" customFormat="1" ht="36" customHeight="1" spans="1:5">
      <c r="A45" s="151" t="s">
        <v>1546</v>
      </c>
      <c r="B45" s="152">
        <v>705</v>
      </c>
      <c r="C45" s="152">
        <v>742</v>
      </c>
      <c r="D45" s="134">
        <f t="shared" si="2"/>
        <v>0.052</v>
      </c>
      <c r="E45" s="150" t="str">
        <f t="shared" si="1"/>
        <v>是</v>
      </c>
    </row>
    <row r="46" s="116" customFormat="1" ht="36" customHeight="1" spans="1:5">
      <c r="A46" s="151" t="s">
        <v>1547</v>
      </c>
      <c r="B46" s="152">
        <v>14</v>
      </c>
      <c r="C46" s="152">
        <v>14</v>
      </c>
      <c r="D46" s="134">
        <f t="shared" si="2"/>
        <v>0</v>
      </c>
      <c r="E46" s="150" t="str">
        <f t="shared" si="1"/>
        <v>是</v>
      </c>
    </row>
    <row r="47" s="116" customFormat="1" ht="36" customHeight="1" spans="1:5">
      <c r="A47" s="151" t="s">
        <v>1550</v>
      </c>
      <c r="B47" s="152"/>
      <c r="C47" s="152">
        <v>706</v>
      </c>
      <c r="D47" s="134" t="str">
        <f t="shared" si="2"/>
        <v/>
      </c>
      <c r="E47" s="150" t="str">
        <f t="shared" si="1"/>
        <v>是</v>
      </c>
    </row>
    <row r="48" s="116" customFormat="1" ht="36" customHeight="1" spans="1:5">
      <c r="A48" s="135" t="s">
        <v>1563</v>
      </c>
      <c r="B48" s="156">
        <f>B4+B12+B18+B24+B30+B35+B43</f>
        <v>125287</v>
      </c>
      <c r="C48" s="156">
        <f>C4+C12+C18+C24+C30+C35+C43</f>
        <v>152944</v>
      </c>
      <c r="D48" s="129">
        <f t="shared" si="2"/>
        <v>0.221</v>
      </c>
      <c r="E48" s="150" t="str">
        <f t="shared" si="1"/>
        <v>是</v>
      </c>
    </row>
    <row r="49" s="116" customFormat="1" ht="36" customHeight="1" spans="1:5">
      <c r="A49" s="151" t="s">
        <v>1564</v>
      </c>
      <c r="B49" s="157">
        <f>B5+B13+B19+B25+B31+B36+B44</f>
        <v>60371</v>
      </c>
      <c r="C49" s="157">
        <f>C5+C13+C19+C25+C31+C36+C44</f>
        <v>76788</v>
      </c>
      <c r="D49" s="134">
        <f t="shared" si="2"/>
        <v>0.272</v>
      </c>
      <c r="E49" s="150" t="str">
        <f t="shared" si="1"/>
        <v>是</v>
      </c>
    </row>
    <row r="50" s="116" customFormat="1" ht="36" customHeight="1" spans="1:5">
      <c r="A50" s="151" t="s">
        <v>1565</v>
      </c>
      <c r="B50" s="157">
        <f>B7+B15+B21+B27+B39+B46</f>
        <v>1124</v>
      </c>
      <c r="C50" s="157">
        <f>C7+C15+C21+C27+C39+C46</f>
        <v>940</v>
      </c>
      <c r="D50" s="134">
        <f t="shared" si="2"/>
        <v>-0.164</v>
      </c>
      <c r="E50" s="150" t="str">
        <f t="shared" si="1"/>
        <v>是</v>
      </c>
    </row>
    <row r="51" s="116" customFormat="1" ht="35.1" customHeight="1" spans="1:5">
      <c r="A51" s="151" t="s">
        <v>1566</v>
      </c>
      <c r="B51" s="157">
        <f>B14+B37+B45</f>
        <v>3142</v>
      </c>
      <c r="C51" s="157">
        <f>C14+C37+C45</f>
        <v>3452</v>
      </c>
      <c r="D51" s="134">
        <f t="shared" si="2"/>
        <v>0.099</v>
      </c>
      <c r="E51" s="150" t="str">
        <f t="shared" si="1"/>
        <v>是</v>
      </c>
    </row>
    <row r="52" s="116" customFormat="1" ht="36" hidden="1" customHeight="1" spans="1:5">
      <c r="A52" s="158" t="s">
        <v>1567</v>
      </c>
      <c r="B52" s="157">
        <f>B40</f>
        <v>0</v>
      </c>
      <c r="C52" s="152"/>
      <c r="D52" s="129" t="str">
        <f t="shared" si="2"/>
        <v/>
      </c>
      <c r="E52" s="150" t="str">
        <f t="shared" si="1"/>
        <v>否</v>
      </c>
    </row>
    <row r="53" s="116" customFormat="1" ht="18.75" spans="2:3">
      <c r="B53" s="159"/>
      <c r="C53" s="138"/>
    </row>
    <row r="54" s="116" customFormat="1" spans="2:3">
      <c r="B54" s="138"/>
      <c r="C54" s="138"/>
    </row>
    <row r="55" s="116" customFormat="1" spans="2:3">
      <c r="B55" s="138"/>
      <c r="C55" s="138"/>
    </row>
    <row r="56" s="116" customFormat="1" spans="2:3">
      <c r="B56" s="138"/>
      <c r="C56" s="138"/>
    </row>
  </sheetData>
  <sheetProtection algorithmName="SHA-512" hashValue="KO3NCd2Jv2uaYh1yWGn5BsDo1U1rPMY1YCwWWI6g1KLsg1FRzwFKa0uUVPIRYgeOJMlEVd0Ft/ERc/4rs5Zxlg==" saltValue="hcD1awPSVM3OeKGQKITz9w==" spinCount="100000" sheet="1" selectLockedCells="1" selectUnlockedCells="1" objects="1"/>
  <autoFilter xmlns:etc="http://www.wps.cn/officeDocument/2017/etCustomData" ref="A3:E52" etc:filterBottomFollowUsedRange="0">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pageSetUpPr fitToPage="1"/>
  </sheetPr>
  <dimension ref="A1:E52"/>
  <sheetViews>
    <sheetView showGridLines="0" showZeros="0" view="pageBreakPreview" zoomScaleNormal="100" workbookViewId="0">
      <selection activeCell="I8" sqref="I8"/>
    </sheetView>
  </sheetViews>
  <sheetFormatPr defaultColWidth="9" defaultRowHeight="14.25" outlineLevelCol="4"/>
  <cols>
    <col min="1" max="1" width="58.625" style="116" customWidth="1"/>
    <col min="2" max="4" width="22.625" style="116" customWidth="1"/>
    <col min="5" max="5" width="8.625" style="116" hidden="1" customWidth="1"/>
    <col min="6" max="16384" width="9" style="116"/>
  </cols>
  <sheetData>
    <row r="1" s="116" customFormat="1" ht="45" customHeight="1" spans="1:4">
      <c r="A1" s="118" t="s">
        <v>1599</v>
      </c>
      <c r="B1" s="118"/>
      <c r="C1" s="118"/>
      <c r="D1" s="118"/>
    </row>
    <row r="2" s="116" customFormat="1" ht="20.1" customHeight="1" spans="1:4">
      <c r="A2" s="119"/>
      <c r="B2" s="120"/>
      <c r="C2" s="121"/>
      <c r="D2" s="122" t="s">
        <v>1569</v>
      </c>
    </row>
    <row r="3" s="116" customFormat="1" ht="45" customHeight="1" spans="1:5">
      <c r="A3" s="123" t="s">
        <v>1084</v>
      </c>
      <c r="B3" s="124" t="str">
        <f>YEAR([3]封面!$B$8)-1&amp;"年执行数"</f>
        <v>2024年执行数</v>
      </c>
      <c r="C3" s="125" t="str">
        <f>YEAR([3]封面!$B$8)&amp;"年预算数"</f>
        <v>2025年预算数</v>
      </c>
      <c r="D3" s="125" t="s">
        <v>7</v>
      </c>
      <c r="E3" s="126" t="s">
        <v>8</v>
      </c>
    </row>
    <row r="4" s="116" customFormat="1" ht="36" customHeight="1" spans="1:5">
      <c r="A4" s="127" t="s">
        <v>1570</v>
      </c>
      <c r="B4" s="128">
        <v>31297</v>
      </c>
      <c r="C4" s="128">
        <v>33793</v>
      </c>
      <c r="D4" s="129">
        <f t="shared" ref="D4:D45" si="0">IF(B4&gt;0,C4/B4-1,IF(B4&lt;0,-(C4/B4-1),""))</f>
        <v>0.08</v>
      </c>
      <c r="E4" s="130" t="str">
        <f t="shared" ref="E4:E45" si="1">IF(A4&lt;&gt;"",IF(SUM(B4:C4)&lt;&gt;0,"是","否"),"是")</f>
        <v>是</v>
      </c>
    </row>
    <row r="5" s="116" customFormat="1" ht="36" customHeight="1" spans="1:5">
      <c r="A5" s="131" t="s">
        <v>1571</v>
      </c>
      <c r="B5" s="132">
        <v>16307</v>
      </c>
      <c r="C5" s="133">
        <v>17768</v>
      </c>
      <c r="D5" s="134">
        <f t="shared" si="0"/>
        <v>0.09</v>
      </c>
      <c r="E5" s="130" t="str">
        <f t="shared" si="1"/>
        <v>是</v>
      </c>
    </row>
    <row r="6" s="116" customFormat="1" ht="36" customHeight="1" spans="1:5">
      <c r="A6" s="131" t="s">
        <v>1572</v>
      </c>
      <c r="B6" s="132">
        <v>173</v>
      </c>
      <c r="C6" s="132">
        <v>251</v>
      </c>
      <c r="D6" s="134">
        <f t="shared" si="0"/>
        <v>0.451</v>
      </c>
      <c r="E6" s="130" t="str">
        <f t="shared" si="1"/>
        <v>是</v>
      </c>
    </row>
    <row r="7" s="116" customFormat="1" ht="36" customHeight="1" spans="1:5">
      <c r="A7" s="131" t="s">
        <v>1573</v>
      </c>
      <c r="B7" s="132">
        <v>92</v>
      </c>
      <c r="C7" s="132">
        <v>100</v>
      </c>
      <c r="D7" s="134">
        <f t="shared" si="0"/>
        <v>0.087</v>
      </c>
      <c r="E7" s="130" t="str">
        <f t="shared" si="1"/>
        <v>是</v>
      </c>
    </row>
    <row r="8" s="116" customFormat="1" ht="36" customHeight="1" spans="1:5">
      <c r="A8" s="131" t="s">
        <v>1574</v>
      </c>
      <c r="B8" s="132">
        <v>11</v>
      </c>
      <c r="C8" s="132">
        <v>5</v>
      </c>
      <c r="D8" s="134">
        <f t="shared" si="0"/>
        <v>-0.545</v>
      </c>
      <c r="E8" s="130" t="str">
        <f t="shared" si="1"/>
        <v>是</v>
      </c>
    </row>
    <row r="9" s="116" customFormat="1" ht="36" hidden="1" customHeight="1" spans="1:5">
      <c r="A9" s="131" t="s">
        <v>1575</v>
      </c>
      <c r="B9" s="132"/>
      <c r="C9" s="132"/>
      <c r="D9" s="134" t="str">
        <f t="shared" si="0"/>
        <v/>
      </c>
      <c r="E9" s="130" t="str">
        <f t="shared" si="1"/>
        <v>否</v>
      </c>
    </row>
    <row r="10" s="116" customFormat="1" ht="36" customHeight="1" spans="1:5">
      <c r="A10" s="127" t="s">
        <v>1576</v>
      </c>
      <c r="B10" s="128">
        <v>20531</v>
      </c>
      <c r="C10" s="128">
        <v>23796</v>
      </c>
      <c r="D10" s="129">
        <f t="shared" si="0"/>
        <v>0.159</v>
      </c>
      <c r="E10" s="130" t="str">
        <f t="shared" si="1"/>
        <v>是</v>
      </c>
    </row>
    <row r="11" s="116" customFormat="1" ht="36" customHeight="1" spans="1:5">
      <c r="A11" s="131" t="s">
        <v>1571</v>
      </c>
      <c r="B11" s="132">
        <v>20522</v>
      </c>
      <c r="C11" s="133">
        <v>23796</v>
      </c>
      <c r="D11" s="134">
        <f t="shared" si="0"/>
        <v>0.16</v>
      </c>
      <c r="E11" s="130" t="str">
        <f t="shared" si="1"/>
        <v>是</v>
      </c>
    </row>
    <row r="12" s="116" customFormat="1" ht="36" customHeight="1" spans="1:5">
      <c r="A12" s="131" t="s">
        <v>1573</v>
      </c>
      <c r="B12" s="132">
        <v>4</v>
      </c>
      <c r="C12" s="132"/>
      <c r="D12" s="134">
        <f t="shared" si="0"/>
        <v>-1</v>
      </c>
      <c r="E12" s="130" t="str">
        <f t="shared" si="1"/>
        <v>是</v>
      </c>
    </row>
    <row r="13" s="116" customFormat="1" ht="36" customHeight="1" spans="1:5">
      <c r="A13" s="131" t="s">
        <v>1574</v>
      </c>
      <c r="B13" s="132">
        <v>5</v>
      </c>
      <c r="C13" s="132"/>
      <c r="D13" s="134">
        <f t="shared" si="0"/>
        <v>-1</v>
      </c>
      <c r="E13" s="130" t="str">
        <f t="shared" si="1"/>
        <v>是</v>
      </c>
    </row>
    <row r="14" s="116" customFormat="1" ht="36" customHeight="1" spans="1:5">
      <c r="A14" s="127" t="s">
        <v>1577</v>
      </c>
      <c r="B14" s="128">
        <v>1567</v>
      </c>
      <c r="C14" s="128">
        <v>1667</v>
      </c>
      <c r="D14" s="129">
        <f t="shared" si="0"/>
        <v>0.064</v>
      </c>
      <c r="E14" s="130" t="str">
        <f t="shared" si="1"/>
        <v>是</v>
      </c>
    </row>
    <row r="15" s="116" customFormat="1" ht="36" customHeight="1" spans="1:5">
      <c r="A15" s="131" t="s">
        <v>1578</v>
      </c>
      <c r="B15" s="132">
        <v>378</v>
      </c>
      <c r="C15" s="132">
        <v>423</v>
      </c>
      <c r="D15" s="134">
        <f t="shared" si="0"/>
        <v>0.119</v>
      </c>
      <c r="E15" s="130" t="str">
        <f t="shared" si="1"/>
        <v>是</v>
      </c>
    </row>
    <row r="16" s="116" customFormat="1" ht="36" customHeight="1" spans="1:5">
      <c r="A16" s="131" t="s">
        <v>1579</v>
      </c>
      <c r="B16" s="132">
        <v>8</v>
      </c>
      <c r="C16" s="132">
        <v>7</v>
      </c>
      <c r="D16" s="134">
        <f t="shared" si="0"/>
        <v>-0.125</v>
      </c>
      <c r="E16" s="130" t="str">
        <f t="shared" si="1"/>
        <v>是</v>
      </c>
    </row>
    <row r="17" s="116" customFormat="1" ht="36" customHeight="1" spans="1:5">
      <c r="A17" s="131" t="s">
        <v>1572</v>
      </c>
      <c r="B17" s="132">
        <v>5</v>
      </c>
      <c r="C17" s="132">
        <v>5</v>
      </c>
      <c r="D17" s="134">
        <f t="shared" si="0"/>
        <v>0</v>
      </c>
      <c r="E17" s="130" t="str">
        <f t="shared" si="1"/>
        <v>是</v>
      </c>
    </row>
    <row r="18" s="116" customFormat="1" ht="36" hidden="1" customHeight="1" spans="1:5">
      <c r="A18" s="131" t="s">
        <v>1580</v>
      </c>
      <c r="B18" s="132"/>
      <c r="C18" s="132"/>
      <c r="D18" s="134" t="str">
        <f t="shared" si="0"/>
        <v/>
      </c>
      <c r="E18" s="130" t="str">
        <f t="shared" si="1"/>
        <v>否</v>
      </c>
    </row>
    <row r="19" s="116" customFormat="1" ht="36" hidden="1" customHeight="1" spans="1:5">
      <c r="A19" s="131" t="s">
        <v>1581</v>
      </c>
      <c r="B19" s="132"/>
      <c r="C19" s="132"/>
      <c r="D19" s="134" t="str">
        <f t="shared" si="0"/>
        <v/>
      </c>
      <c r="E19" s="130" t="str">
        <f t="shared" si="1"/>
        <v>否</v>
      </c>
    </row>
    <row r="20" s="116" customFormat="1" ht="36" customHeight="1" spans="1:5">
      <c r="A20" s="131" t="s">
        <v>1582</v>
      </c>
      <c r="B20" s="132">
        <v>96</v>
      </c>
      <c r="C20" s="132">
        <v>100</v>
      </c>
      <c r="D20" s="134">
        <f t="shared" si="0"/>
        <v>0.042</v>
      </c>
      <c r="E20" s="130" t="str">
        <f t="shared" si="1"/>
        <v>是</v>
      </c>
    </row>
    <row r="21" s="116" customFormat="1" ht="36" customHeight="1" spans="1:5">
      <c r="A21" s="131" t="s">
        <v>1583</v>
      </c>
      <c r="B21" s="132">
        <v>23</v>
      </c>
      <c r="C21" s="132">
        <v>15</v>
      </c>
      <c r="D21" s="134">
        <f t="shared" si="0"/>
        <v>-0.348</v>
      </c>
      <c r="E21" s="130" t="str">
        <f t="shared" si="1"/>
        <v>是</v>
      </c>
    </row>
    <row r="22" s="116" customFormat="1" ht="36" customHeight="1" spans="1:5">
      <c r="A22" s="131" t="s">
        <v>1573</v>
      </c>
      <c r="B22" s="132"/>
      <c r="C22" s="132">
        <v>5</v>
      </c>
      <c r="D22" s="134" t="str">
        <f t="shared" si="0"/>
        <v/>
      </c>
      <c r="E22" s="130" t="str">
        <f t="shared" si="1"/>
        <v>是</v>
      </c>
    </row>
    <row r="23" s="116" customFormat="1" ht="36" customHeight="1" spans="1:5">
      <c r="A23" s="131" t="s">
        <v>1574</v>
      </c>
      <c r="B23" s="132">
        <v>2</v>
      </c>
      <c r="C23" s="132">
        <v>22</v>
      </c>
      <c r="D23" s="134">
        <f t="shared" si="0"/>
        <v>10</v>
      </c>
      <c r="E23" s="130" t="str">
        <f t="shared" si="1"/>
        <v>是</v>
      </c>
    </row>
    <row r="24" s="116" customFormat="1" ht="36" customHeight="1" spans="1:5">
      <c r="A24" s="127" t="s">
        <v>1584</v>
      </c>
      <c r="B24" s="128">
        <v>16858</v>
      </c>
      <c r="C24" s="128">
        <v>17901</v>
      </c>
      <c r="D24" s="129">
        <f t="shared" si="0"/>
        <v>0.062</v>
      </c>
      <c r="E24" s="130" t="str">
        <f t="shared" si="1"/>
        <v>是</v>
      </c>
    </row>
    <row r="25" s="116" customFormat="1" ht="36" customHeight="1" spans="1:5">
      <c r="A25" s="131" t="s">
        <v>1585</v>
      </c>
      <c r="B25" s="132">
        <v>7876</v>
      </c>
      <c r="C25" s="133">
        <v>8844</v>
      </c>
      <c r="D25" s="134">
        <f t="shared" si="0"/>
        <v>0.123</v>
      </c>
      <c r="E25" s="130" t="str">
        <f t="shared" si="1"/>
        <v>是</v>
      </c>
    </row>
    <row r="26" s="116" customFormat="1" ht="36" hidden="1" customHeight="1" spans="1:5">
      <c r="A26" s="131" t="s">
        <v>1573</v>
      </c>
      <c r="B26" s="132"/>
      <c r="C26" s="132"/>
      <c r="D26" s="134" t="str">
        <f t="shared" si="0"/>
        <v/>
      </c>
      <c r="E26" s="130" t="str">
        <f t="shared" si="1"/>
        <v>否</v>
      </c>
    </row>
    <row r="27" s="116" customFormat="1" ht="36" hidden="1" customHeight="1" spans="1:5">
      <c r="A27" s="131" t="s">
        <v>1574</v>
      </c>
      <c r="B27" s="132"/>
      <c r="C27" s="132"/>
      <c r="D27" s="134" t="str">
        <f t="shared" si="0"/>
        <v/>
      </c>
      <c r="E27" s="130" t="str">
        <f t="shared" si="1"/>
        <v>否</v>
      </c>
    </row>
    <row r="28" s="116" customFormat="1" ht="36" customHeight="1" spans="1:5">
      <c r="A28" s="127" t="s">
        <v>1586</v>
      </c>
      <c r="B28" s="128">
        <v>460</v>
      </c>
      <c r="C28" s="128">
        <v>442</v>
      </c>
      <c r="D28" s="129">
        <f t="shared" si="0"/>
        <v>-0.039</v>
      </c>
      <c r="E28" s="130" t="str">
        <f t="shared" si="1"/>
        <v>是</v>
      </c>
    </row>
    <row r="29" s="116" customFormat="1" ht="36" customHeight="1" spans="1:5">
      <c r="A29" s="131" t="s">
        <v>1587</v>
      </c>
      <c r="B29" s="132">
        <v>460</v>
      </c>
      <c r="C29" s="132">
        <v>442</v>
      </c>
      <c r="D29" s="134">
        <f t="shared" si="0"/>
        <v>-0.039</v>
      </c>
      <c r="E29" s="130" t="str">
        <f t="shared" si="1"/>
        <v>是</v>
      </c>
    </row>
    <row r="30" s="116" customFormat="1" ht="36" hidden="1" customHeight="1" spans="1:5">
      <c r="A30" s="131" t="s">
        <v>1588</v>
      </c>
      <c r="B30" s="132"/>
      <c r="C30" s="132"/>
      <c r="D30" s="134" t="str">
        <f t="shared" si="0"/>
        <v/>
      </c>
      <c r="E30" s="130" t="str">
        <f t="shared" si="1"/>
        <v>否</v>
      </c>
    </row>
    <row r="31" s="116" customFormat="1" ht="36" hidden="1" customHeight="1" spans="1:5">
      <c r="A31" s="131" t="s">
        <v>1589</v>
      </c>
      <c r="B31" s="132"/>
      <c r="C31" s="132"/>
      <c r="D31" s="134" t="str">
        <f t="shared" si="0"/>
        <v/>
      </c>
      <c r="E31" s="130" t="str">
        <f t="shared" si="1"/>
        <v>否</v>
      </c>
    </row>
    <row r="32" s="116" customFormat="1" ht="36" hidden="1" customHeight="1" spans="1:5">
      <c r="A32" s="131" t="s">
        <v>1574</v>
      </c>
      <c r="B32" s="132"/>
      <c r="C32" s="132"/>
      <c r="D32" s="134" t="str">
        <f t="shared" si="0"/>
        <v/>
      </c>
      <c r="E32" s="130" t="str">
        <f t="shared" si="1"/>
        <v>否</v>
      </c>
    </row>
    <row r="33" s="116" customFormat="1" ht="36" customHeight="1" spans="1:5">
      <c r="A33" s="127" t="s">
        <v>1590</v>
      </c>
      <c r="B33" s="128">
        <v>50384</v>
      </c>
      <c r="C33" s="128">
        <v>22296</v>
      </c>
      <c r="D33" s="129">
        <f t="shared" si="0"/>
        <v>-0.557</v>
      </c>
      <c r="E33" s="130" t="str">
        <f t="shared" si="1"/>
        <v>是</v>
      </c>
    </row>
    <row r="34" s="116" customFormat="1" ht="36" customHeight="1" spans="1:5">
      <c r="A34" s="131" t="s">
        <v>1591</v>
      </c>
      <c r="B34" s="132">
        <v>10984</v>
      </c>
      <c r="C34" s="133">
        <v>12485</v>
      </c>
      <c r="D34" s="134">
        <f t="shared" si="0"/>
        <v>0.137</v>
      </c>
      <c r="E34" s="130" t="str">
        <f t="shared" si="1"/>
        <v>是</v>
      </c>
    </row>
    <row r="35" s="116" customFormat="1" ht="36" customHeight="1" spans="1:5">
      <c r="A35" s="131" t="s">
        <v>1592</v>
      </c>
      <c r="B35" s="132">
        <v>933</v>
      </c>
      <c r="C35" s="133">
        <v>1183</v>
      </c>
      <c r="D35" s="134">
        <f t="shared" si="0"/>
        <v>0.268</v>
      </c>
      <c r="E35" s="130" t="str">
        <f t="shared" si="1"/>
        <v>是</v>
      </c>
    </row>
    <row r="36" s="116" customFormat="1" ht="36" customHeight="1" spans="1:5">
      <c r="A36" s="131" t="s">
        <v>1593</v>
      </c>
      <c r="B36" s="132">
        <v>157</v>
      </c>
      <c r="C36" s="133">
        <v>532</v>
      </c>
      <c r="D36" s="134">
        <f t="shared" si="0"/>
        <v>2.389</v>
      </c>
      <c r="E36" s="130" t="str">
        <f t="shared" si="1"/>
        <v>是</v>
      </c>
    </row>
    <row r="37" s="116" customFormat="1" ht="36" customHeight="1" spans="1:5">
      <c r="A37" s="131" t="s">
        <v>1573</v>
      </c>
      <c r="B37" s="132">
        <v>8</v>
      </c>
      <c r="C37" s="132">
        <v>10</v>
      </c>
      <c r="D37" s="134">
        <f t="shared" si="0"/>
        <v>0.25</v>
      </c>
      <c r="E37" s="130" t="str">
        <f t="shared" si="1"/>
        <v>是</v>
      </c>
    </row>
    <row r="38" s="116" customFormat="1" ht="36" hidden="1" customHeight="1" spans="1:5">
      <c r="A38" s="131" t="s">
        <v>1574</v>
      </c>
      <c r="B38" s="132"/>
      <c r="C38" s="132"/>
      <c r="D38" s="134" t="str">
        <f t="shared" si="0"/>
        <v/>
      </c>
      <c r="E38" s="130" t="str">
        <f t="shared" si="1"/>
        <v>否</v>
      </c>
    </row>
    <row r="39" s="116" customFormat="1" ht="36" customHeight="1" spans="1:5">
      <c r="A39" s="127" t="s">
        <v>1594</v>
      </c>
      <c r="B39" s="128">
        <v>45691</v>
      </c>
      <c r="C39" s="128">
        <v>48663</v>
      </c>
      <c r="D39" s="129">
        <f t="shared" si="0"/>
        <v>0.065</v>
      </c>
      <c r="E39" s="130" t="str">
        <f t="shared" si="1"/>
        <v>是</v>
      </c>
    </row>
    <row r="40" s="117" customFormat="1" ht="36" customHeight="1" spans="1:5">
      <c r="A40" s="131" t="s">
        <v>1585</v>
      </c>
      <c r="B40" s="132">
        <v>30219</v>
      </c>
      <c r="C40" s="133">
        <v>30718</v>
      </c>
      <c r="D40" s="134">
        <f t="shared" si="0"/>
        <v>0.017</v>
      </c>
      <c r="E40" s="130" t="str">
        <f t="shared" si="1"/>
        <v>是</v>
      </c>
    </row>
    <row r="41" s="117" customFormat="1" ht="36" hidden="1" customHeight="1" spans="1:5">
      <c r="A41" s="131" t="s">
        <v>1595</v>
      </c>
      <c r="B41" s="132"/>
      <c r="C41" s="132"/>
      <c r="D41" s="134" t="str">
        <f t="shared" si="0"/>
        <v/>
      </c>
      <c r="E41" s="130" t="str">
        <f t="shared" si="1"/>
        <v>否</v>
      </c>
    </row>
    <row r="42" s="116" customFormat="1" ht="36" hidden="1" customHeight="1" spans="1:5">
      <c r="A42" s="131" t="s">
        <v>1574</v>
      </c>
      <c r="B42" s="132"/>
      <c r="C42" s="132"/>
      <c r="D42" s="134" t="str">
        <f t="shared" si="0"/>
        <v/>
      </c>
      <c r="E42" s="130" t="str">
        <f t="shared" si="1"/>
        <v>否</v>
      </c>
    </row>
    <row r="43" s="116" customFormat="1" ht="36" customHeight="1" spans="1:5">
      <c r="A43" s="135" t="s">
        <v>1596</v>
      </c>
      <c r="B43" s="136">
        <f>B4+B10+B14+B24+B28+B33+B39</f>
        <v>166788</v>
      </c>
      <c r="C43" s="136">
        <f>C4+C10+C14+C24+C28+C33+C39</f>
        <v>148558</v>
      </c>
      <c r="D43" s="129">
        <f t="shared" si="0"/>
        <v>-0.109</v>
      </c>
      <c r="E43" s="130" t="str">
        <f t="shared" si="1"/>
        <v>是</v>
      </c>
    </row>
    <row r="44" s="116" customFormat="1" ht="36" customHeight="1" spans="1:5">
      <c r="A44" s="131" t="s">
        <v>1597</v>
      </c>
      <c r="B44" s="137">
        <f>B5+B6+B11+B15+B16+B17+B25+B29+B34+B35+B36+B40</f>
        <v>88022</v>
      </c>
      <c r="C44" s="137">
        <f>C5+C6+C11+C15+C16+C17+C25+C29+C34+C35+C36+C40</f>
        <v>96454</v>
      </c>
      <c r="D44" s="134">
        <f t="shared" si="0"/>
        <v>0.096</v>
      </c>
      <c r="E44" s="130" t="str">
        <f t="shared" si="1"/>
        <v>是</v>
      </c>
    </row>
    <row r="45" s="116" customFormat="1" ht="36" hidden="1" customHeight="1" spans="1:5">
      <c r="A45" s="131" t="s">
        <v>1575</v>
      </c>
      <c r="B45" s="137"/>
      <c r="C45" s="137"/>
      <c r="D45" s="134" t="str">
        <f t="shared" si="0"/>
        <v/>
      </c>
      <c r="E45" s="130" t="str">
        <f t="shared" si="1"/>
        <v>否</v>
      </c>
    </row>
    <row r="46" s="116" customFormat="1" spans="2:5">
      <c r="B46" s="138"/>
      <c r="C46" s="138"/>
      <c r="E46" s="139"/>
    </row>
    <row r="47" s="116" customFormat="1" spans="2:5">
      <c r="B47" s="138"/>
      <c r="C47" s="138"/>
      <c r="E47" s="139"/>
    </row>
    <row r="48" s="116" customFormat="1" spans="5:5">
      <c r="E48" s="139"/>
    </row>
    <row r="49" s="116" customFormat="1" spans="5:5">
      <c r="E49" s="139"/>
    </row>
    <row r="50" s="116" customFormat="1" spans="5:5">
      <c r="E50" s="139"/>
    </row>
    <row r="51" s="116" customFormat="1" spans="5:5">
      <c r="E51" s="139"/>
    </row>
    <row r="52" s="116" customFormat="1" spans="5:5">
      <c r="E52" s="140"/>
    </row>
  </sheetData>
  <sheetProtection algorithmName="SHA-512" hashValue="PZ5Ef1gf2BfaLIsd+7jPyyZiwtF8KhERCfYkoj68zaUPgW9GDbvArP/5snlBLuStNaYXbUWs8KWwNj7OZqkOWQ==" saltValue="hb1tO0SKxvBrfMJtjkF8XQ==" spinCount="100000" sheet="1" selectLockedCells="1" selectUnlockedCells="1" objects="1"/>
  <autoFilter xmlns:etc="http://www.wps.cn/officeDocument/2017/etCustomData" ref="A3:E45" etc:filterBottomFollowUsedRange="0">
    <filterColumn colId="4">
      <customFilters>
        <customFilter operator="equal" val="是"/>
      </customFilters>
    </filterColumn>
    <extLst/>
  </autoFilter>
  <mergeCells count="1">
    <mergeCell ref="A1:D1"/>
  </mergeCells>
  <conditionalFormatting sqref="E4:E22">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61" orientation="portrait"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1"/>
  <sheetViews>
    <sheetView workbookViewId="0">
      <selection activeCell="F18" sqref="F18:F19"/>
    </sheetView>
  </sheetViews>
  <sheetFormatPr defaultColWidth="10" defaultRowHeight="13.5" outlineLevelCol="6"/>
  <cols>
    <col min="1" max="1" width="24.6333333333333" style="51" customWidth="1"/>
    <col min="2" max="4" width="15.6333333333333" style="51" customWidth="1"/>
    <col min="5" max="5" width="20.125" style="51" customWidth="1"/>
    <col min="6" max="7" width="15.6333333333333" style="51" customWidth="1"/>
    <col min="8" max="8" width="9.76666666666667" style="51" customWidth="1"/>
    <col min="9" max="16384" width="10" style="51"/>
  </cols>
  <sheetData>
    <row r="1" s="51" customFormat="1" ht="33" customHeight="1" spans="1:7">
      <c r="A1" s="99"/>
      <c r="B1" s="99"/>
      <c r="C1" s="99"/>
      <c r="D1" s="99"/>
      <c r="E1" s="99"/>
      <c r="F1" s="99"/>
      <c r="G1" s="99"/>
    </row>
    <row r="2" s="51" customFormat="1" ht="28.6" customHeight="1" spans="1:7">
      <c r="A2" s="112" t="s">
        <v>1600</v>
      </c>
      <c r="B2" s="112"/>
      <c r="C2" s="112"/>
      <c r="D2" s="112"/>
      <c r="E2" s="112"/>
      <c r="F2" s="112"/>
      <c r="G2" s="112"/>
    </row>
    <row r="3" s="51" customFormat="1" ht="16" customHeight="1" spans="1:7">
      <c r="A3" s="113"/>
      <c r="B3" s="113"/>
      <c r="C3" s="113"/>
      <c r="D3" s="113"/>
      <c r="E3" s="113"/>
      <c r="F3" s="113"/>
      <c r="G3" s="113"/>
    </row>
    <row r="4" s="51" customFormat="1" ht="21" customHeight="1" spans="1:7">
      <c r="A4" s="99"/>
      <c r="B4" s="99"/>
      <c r="F4" s="103" t="s">
        <v>2</v>
      </c>
      <c r="G4" s="103"/>
    </row>
    <row r="5" s="51" customFormat="1" ht="30" customHeight="1" spans="1:7">
      <c r="A5" s="109" t="s">
        <v>1601</v>
      </c>
      <c r="B5" s="109" t="s">
        <v>1602</v>
      </c>
      <c r="C5" s="109"/>
      <c r="D5" s="109"/>
      <c r="E5" s="109" t="s">
        <v>1603</v>
      </c>
      <c r="F5" s="109"/>
      <c r="G5" s="109"/>
    </row>
    <row r="6" s="51" customFormat="1" ht="30" customHeight="1" spans="1:7">
      <c r="A6" s="109"/>
      <c r="B6" s="114"/>
      <c r="C6" s="109" t="s">
        <v>1604</v>
      </c>
      <c r="D6" s="109" t="s">
        <v>1605</v>
      </c>
      <c r="E6" s="114"/>
      <c r="F6" s="109" t="s">
        <v>1604</v>
      </c>
      <c r="G6" s="109" t="s">
        <v>1605</v>
      </c>
    </row>
    <row r="7" s="51" customFormat="1" ht="30" customHeight="1" spans="1:7">
      <c r="A7" s="109" t="s">
        <v>1606</v>
      </c>
      <c r="B7" s="109" t="s">
        <v>1607</v>
      </c>
      <c r="C7" s="109" t="s">
        <v>1608</v>
      </c>
      <c r="D7" s="109" t="s">
        <v>1609</v>
      </c>
      <c r="E7" s="109" t="s">
        <v>1610</v>
      </c>
      <c r="F7" s="109" t="s">
        <v>1611</v>
      </c>
      <c r="G7" s="109" t="s">
        <v>1612</v>
      </c>
    </row>
    <row r="8" s="68" customFormat="1" ht="30" customHeight="1" spans="1:7">
      <c r="A8" s="104" t="s">
        <v>1613</v>
      </c>
      <c r="B8" s="115">
        <f>C8+D8</f>
        <v>420996</v>
      </c>
      <c r="C8" s="104">
        <f>C9</f>
        <v>185371</v>
      </c>
      <c r="D8" s="104">
        <f>D9</f>
        <v>235625</v>
      </c>
      <c r="E8" s="115">
        <f>F8+G8</f>
        <v>417769</v>
      </c>
      <c r="F8" s="104">
        <f>F9</f>
        <v>182177</v>
      </c>
      <c r="G8" s="104">
        <f>G9</f>
        <v>235592</v>
      </c>
    </row>
    <row r="9" s="68" customFormat="1" ht="30" customHeight="1" spans="1:7">
      <c r="A9" s="104" t="s">
        <v>1614</v>
      </c>
      <c r="B9" s="115">
        <f>C9+D9</f>
        <v>420996</v>
      </c>
      <c r="C9" s="104">
        <v>185371</v>
      </c>
      <c r="D9" s="104">
        <v>235625</v>
      </c>
      <c r="E9" s="115">
        <f>F9+G9</f>
        <v>417769</v>
      </c>
      <c r="F9" s="104">
        <v>182177</v>
      </c>
      <c r="G9" s="104">
        <v>235592</v>
      </c>
    </row>
    <row r="10" s="53" customFormat="1" ht="25" customHeight="1" spans="1:7">
      <c r="A10" s="111" t="s">
        <v>1615</v>
      </c>
      <c r="B10" s="111"/>
      <c r="C10" s="111"/>
      <c r="D10" s="111"/>
      <c r="E10" s="111"/>
      <c r="F10" s="111"/>
      <c r="G10" s="111"/>
    </row>
    <row r="11" s="53" customFormat="1" ht="25" customHeight="1" spans="1:7">
      <c r="A11" s="111" t="s">
        <v>1616</v>
      </c>
      <c r="B11" s="111"/>
      <c r="C11" s="111"/>
      <c r="D11" s="111"/>
      <c r="E11" s="111"/>
      <c r="F11" s="111"/>
      <c r="G11" s="111"/>
    </row>
  </sheetData>
  <sheetProtection algorithmName="SHA-512" hashValue="hKvo5XOoamo3r9i8yL3OepQ7CjoosJouaWSoP2w2iFa9j3mV1s/sKks3ehgL971pa2fGWD3N5XpChBR6VBSkoQ==" saltValue="hq/1A+7zqKSH2PNfkYpaQw==" spinCount="100000" sheet="1" selectLockedCells="1" selectUnlockedCells="1" objects="1"/>
  <mergeCells count="8">
    <mergeCell ref="A2:G2"/>
    <mergeCell ref="A3:G3"/>
    <mergeCell ref="F4:G4"/>
    <mergeCell ref="B5:D5"/>
    <mergeCell ref="E5:G5"/>
    <mergeCell ref="A10:G10"/>
    <mergeCell ref="A11:G11"/>
    <mergeCell ref="A5:A6"/>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F10" sqref="F10"/>
    </sheetView>
  </sheetViews>
  <sheetFormatPr defaultColWidth="10" defaultRowHeight="13.5" outlineLevelCol="6"/>
  <cols>
    <col min="1" max="1" width="62.25" style="51" customWidth="1"/>
    <col min="2" max="2" width="26.375" style="51" customWidth="1"/>
    <col min="3" max="3" width="28.6333333333333" style="51" customWidth="1"/>
    <col min="4" max="4" width="9.76666666666667" style="51" customWidth="1"/>
    <col min="5" max="16384" width="10" style="51"/>
  </cols>
  <sheetData>
    <row r="1" s="51" customFormat="1" ht="23" customHeight="1"/>
    <row r="2" s="51" customFormat="1" ht="14.3" customHeight="1" spans="1:1">
      <c r="A2" s="91"/>
    </row>
    <row r="3" s="51" customFormat="1" ht="28.6" customHeight="1" spans="1:3">
      <c r="A3" s="84" t="s">
        <v>1617</v>
      </c>
      <c r="B3" s="84"/>
      <c r="C3" s="84"/>
    </row>
    <row r="4" s="51" customFormat="1" ht="27" customHeight="1" spans="1:3">
      <c r="A4" s="99"/>
      <c r="B4" s="99"/>
      <c r="C4" s="103" t="s">
        <v>2</v>
      </c>
    </row>
    <row r="5" s="106" customFormat="1" ht="24" customHeight="1" spans="1:3">
      <c r="A5" s="109" t="s">
        <v>1618</v>
      </c>
      <c r="B5" s="109" t="s">
        <v>1537</v>
      </c>
      <c r="C5" s="109" t="s">
        <v>1619</v>
      </c>
    </row>
    <row r="6" s="107" customFormat="1" ht="32" customHeight="1" spans="1:3">
      <c r="A6" s="104" t="s">
        <v>1620</v>
      </c>
      <c r="B6" s="104">
        <v>179827</v>
      </c>
      <c r="C6" s="104">
        <v>179827</v>
      </c>
    </row>
    <row r="7" s="107" customFormat="1" ht="32" customHeight="1" spans="1:3">
      <c r="A7" s="104" t="s">
        <v>1621</v>
      </c>
      <c r="B7" s="104">
        <v>208621</v>
      </c>
      <c r="C7" s="104">
        <v>185371</v>
      </c>
    </row>
    <row r="8" s="107" customFormat="1" ht="32" customHeight="1" spans="1:3">
      <c r="A8" s="104" t="s">
        <v>1622</v>
      </c>
      <c r="B8" s="104">
        <v>16600</v>
      </c>
      <c r="C8" s="104">
        <v>21350</v>
      </c>
    </row>
    <row r="9" s="107" customFormat="1" ht="30" customHeight="1" spans="1:3">
      <c r="A9" s="105" t="s">
        <v>1623</v>
      </c>
      <c r="B9" s="104"/>
      <c r="C9" s="104"/>
    </row>
    <row r="10" s="107" customFormat="1" ht="32" customHeight="1" spans="1:3">
      <c r="A10" s="105" t="s">
        <v>1624</v>
      </c>
      <c r="B10" s="104">
        <v>16600</v>
      </c>
      <c r="C10" s="104">
        <v>21350</v>
      </c>
    </row>
    <row r="11" s="107" customFormat="1" ht="32" customHeight="1" spans="1:3">
      <c r="A11" s="104" t="s">
        <v>1625</v>
      </c>
      <c r="B11" s="104">
        <v>19000</v>
      </c>
      <c r="C11" s="104">
        <v>19000</v>
      </c>
    </row>
    <row r="12" s="107" customFormat="1" ht="32" customHeight="1" spans="1:3">
      <c r="A12" s="104" t="s">
        <v>1626</v>
      </c>
      <c r="B12" s="104">
        <f>B6+B8-B11</f>
        <v>177427</v>
      </c>
      <c r="C12" s="104">
        <v>182177</v>
      </c>
    </row>
    <row r="13" s="107" customFormat="1" ht="32" customHeight="1" spans="1:3">
      <c r="A13" s="104" t="s">
        <v>1627</v>
      </c>
      <c r="B13" s="104"/>
      <c r="C13" s="104"/>
    </row>
    <row r="14" s="107" customFormat="1" ht="32" customHeight="1" spans="1:3">
      <c r="A14" s="104" t="s">
        <v>1628</v>
      </c>
      <c r="B14" s="104">
        <v>185371</v>
      </c>
      <c r="C14" s="104"/>
    </row>
    <row r="15" s="108" customFormat="1" ht="96" customHeight="1" spans="1:7">
      <c r="A15" s="110" t="s">
        <v>1629</v>
      </c>
      <c r="B15" s="110"/>
      <c r="C15" s="110"/>
      <c r="D15" s="111"/>
      <c r="E15" s="111"/>
      <c r="F15" s="111"/>
      <c r="G15" s="111"/>
    </row>
    <row r="16" s="51" customFormat="1" spans="1:3">
      <c r="A16" s="99"/>
      <c r="B16" s="99"/>
      <c r="C16" s="99"/>
    </row>
  </sheetData>
  <sheetProtection algorithmName="SHA-512" hashValue="47o4k6v9uC/Qx6zksufn+vvcL4Wlpr+3/tNOVfFxcmUMKk20CbwmKLOoG/m0XGm1MV5PT4lT7ZF8/q+Cvh4kIg==" saltValue="iqnGJUObhpRroUQUP3B44g==" spinCount="100000" sheet="1" selectLockedCells="1" selectUnlockedCells="1" objects="1"/>
  <mergeCells count="2">
    <mergeCell ref="A3:C3"/>
    <mergeCell ref="A15:C15"/>
  </mergeCells>
  <printOptions horizontalCentered="1"/>
  <pageMargins left="0.708333333333333" right="0.708333333333333" top="0.751388888888889" bottom="0.751388888888889" header="0.306944444444444" footer="0.306944444444444"/>
  <pageSetup paperSize="9" scale="97"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E13" sqref="E13"/>
    </sheetView>
  </sheetViews>
  <sheetFormatPr defaultColWidth="10" defaultRowHeight="13.5" outlineLevelCol="6"/>
  <cols>
    <col min="1" max="1" width="60" style="51" customWidth="1"/>
    <col min="2" max="3" width="25.6333333333333" style="51" customWidth="1"/>
    <col min="4" max="4" width="9.76666666666667" style="51" customWidth="1"/>
    <col min="5" max="16384" width="10" style="51"/>
  </cols>
  <sheetData>
    <row r="1" s="51" customFormat="1" ht="23" customHeight="1"/>
    <row r="2" s="51" customFormat="1" ht="14.3" customHeight="1" spans="1:1">
      <c r="A2" s="91"/>
    </row>
    <row r="3" s="51" customFormat="1" ht="28.6" customHeight="1" spans="1:3">
      <c r="A3" s="84" t="s">
        <v>1630</v>
      </c>
      <c r="B3" s="84"/>
      <c r="C3" s="84"/>
    </row>
    <row r="4" s="51" customFormat="1" ht="27" customHeight="1" spans="1:3">
      <c r="A4" s="99"/>
      <c r="B4" s="99"/>
      <c r="C4" s="103" t="s">
        <v>2</v>
      </c>
    </row>
    <row r="5" s="51" customFormat="1" ht="24" customHeight="1" spans="1:3">
      <c r="A5" s="58" t="s">
        <v>1618</v>
      </c>
      <c r="B5" s="58" t="s">
        <v>1537</v>
      </c>
      <c r="C5" s="58" t="s">
        <v>1619</v>
      </c>
    </row>
    <row r="6" s="51" customFormat="1" ht="32" customHeight="1" spans="1:3">
      <c r="A6" s="104" t="s">
        <v>1620</v>
      </c>
      <c r="B6" s="104">
        <v>179827</v>
      </c>
      <c r="C6" s="104">
        <v>179827</v>
      </c>
    </row>
    <row r="7" s="51" customFormat="1" ht="32" customHeight="1" spans="1:3">
      <c r="A7" s="104" t="s">
        <v>1621</v>
      </c>
      <c r="B7" s="104">
        <v>208621</v>
      </c>
      <c r="C7" s="104">
        <v>185371</v>
      </c>
    </row>
    <row r="8" s="51" customFormat="1" ht="32" customHeight="1" spans="1:3">
      <c r="A8" s="104" t="s">
        <v>1622</v>
      </c>
      <c r="B8" s="104">
        <v>16600</v>
      </c>
      <c r="C8" s="104">
        <v>21350</v>
      </c>
    </row>
    <row r="9" s="51" customFormat="1" ht="32" customHeight="1" spans="1:3">
      <c r="A9" s="105" t="s">
        <v>1623</v>
      </c>
      <c r="B9" s="104"/>
      <c r="C9" s="104"/>
    </row>
    <row r="10" s="51" customFormat="1" ht="32" customHeight="1" spans="1:3">
      <c r="A10" s="105" t="s">
        <v>1624</v>
      </c>
      <c r="B10" s="104">
        <v>16600</v>
      </c>
      <c r="C10" s="104">
        <v>21350</v>
      </c>
    </row>
    <row r="11" s="51" customFormat="1" ht="32" customHeight="1" spans="1:3">
      <c r="A11" s="104" t="s">
        <v>1625</v>
      </c>
      <c r="B11" s="104">
        <v>19000</v>
      </c>
      <c r="C11" s="104">
        <v>19000</v>
      </c>
    </row>
    <row r="12" s="51" customFormat="1" ht="32" customHeight="1" spans="1:3">
      <c r="A12" s="104" t="s">
        <v>1626</v>
      </c>
      <c r="B12" s="104">
        <f>B6+B8-B11</f>
        <v>177427</v>
      </c>
      <c r="C12" s="104">
        <v>182177</v>
      </c>
    </row>
    <row r="13" s="51" customFormat="1" ht="32" customHeight="1" spans="1:3">
      <c r="A13" s="104" t="s">
        <v>1627</v>
      </c>
      <c r="B13" s="104"/>
      <c r="C13" s="104"/>
    </row>
    <row r="14" s="51" customFormat="1" ht="32" customHeight="1" spans="1:3">
      <c r="A14" s="104" t="s">
        <v>1628</v>
      </c>
      <c r="B14" s="104">
        <v>185371</v>
      </c>
      <c r="C14" s="104"/>
    </row>
    <row r="15" s="53" customFormat="1" ht="91" customHeight="1" spans="1:7">
      <c r="A15" s="67" t="s">
        <v>1631</v>
      </c>
      <c r="B15" s="67"/>
      <c r="C15" s="67"/>
      <c r="D15" s="89"/>
      <c r="E15" s="89"/>
      <c r="F15" s="89"/>
      <c r="G15" s="89"/>
    </row>
    <row r="16" s="51" customFormat="1" spans="1:3">
      <c r="A16" s="99"/>
      <c r="B16" s="99"/>
      <c r="C16" s="99"/>
    </row>
  </sheetData>
  <sheetProtection algorithmName="SHA-512" hashValue="cnYQxRg3wnGkgxNTAHRPB4g0eTeLBVSnoM7WzLm+FAhBlfVNUE8atfTI85sVIMwp09hR+KpqgGW0eV57VdQp6w==" saltValue="nfYmoLxcqqBZgXW239fAnA==" spinCount="100000" sheet="1" selectLockedCells="1" selectUnlockedCells="1" objects="1"/>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F7" sqref="F7"/>
    </sheetView>
  </sheetViews>
  <sheetFormatPr defaultColWidth="10" defaultRowHeight="13.5" outlineLevelCol="2"/>
  <cols>
    <col min="1" max="1" width="60.5" style="51" customWidth="1"/>
    <col min="2" max="3" width="25.6333333333333" style="68" customWidth="1"/>
    <col min="4" max="4" width="9.76666666666667" style="51" customWidth="1"/>
    <col min="5" max="16384" width="10" style="51"/>
  </cols>
  <sheetData>
    <row r="1" s="51" customFormat="1" ht="24" customHeight="1" spans="2:3">
      <c r="B1" s="68"/>
      <c r="C1" s="68"/>
    </row>
    <row r="2" s="51" customFormat="1" ht="14.3" customHeight="1" spans="1:3">
      <c r="A2" s="91"/>
      <c r="B2" s="68"/>
      <c r="C2" s="68"/>
    </row>
    <row r="3" s="51" customFormat="1" ht="28.6" customHeight="1" spans="1:3">
      <c r="A3" s="84" t="s">
        <v>1632</v>
      </c>
      <c r="B3" s="85"/>
      <c r="C3" s="85"/>
    </row>
    <row r="4" s="51" customFormat="1" ht="25" customHeight="1" spans="1:3">
      <c r="A4" s="99"/>
      <c r="B4" s="100"/>
      <c r="C4" s="101" t="s">
        <v>2</v>
      </c>
    </row>
    <row r="5" s="51" customFormat="1" ht="32" customHeight="1" spans="1:3">
      <c r="A5" s="58" t="s">
        <v>1618</v>
      </c>
      <c r="B5" s="74" t="s">
        <v>1537</v>
      </c>
      <c r="C5" s="74" t="s">
        <v>1619</v>
      </c>
    </row>
    <row r="6" s="51" customFormat="1" ht="32" customHeight="1" spans="1:3">
      <c r="A6" s="94" t="s">
        <v>1633</v>
      </c>
      <c r="B6" s="95">
        <v>154000</v>
      </c>
      <c r="C6" s="95">
        <v>154000</v>
      </c>
    </row>
    <row r="7" s="98" customFormat="1" ht="32" customHeight="1" spans="1:3">
      <c r="A7" s="94" t="s">
        <v>1634</v>
      </c>
      <c r="B7" s="95">
        <v>154033</v>
      </c>
      <c r="C7" s="95">
        <v>235625</v>
      </c>
    </row>
    <row r="8" s="51" customFormat="1" ht="32" customHeight="1" spans="1:3">
      <c r="A8" s="94" t="s">
        <v>1635</v>
      </c>
      <c r="B8" s="95"/>
      <c r="C8" s="95">
        <v>81592</v>
      </c>
    </row>
    <row r="9" s="51" customFormat="1" ht="32" customHeight="1" spans="1:3">
      <c r="A9" s="94" t="s">
        <v>1636</v>
      </c>
      <c r="B9" s="95"/>
      <c r="C9" s="95"/>
    </row>
    <row r="10" s="51" customFormat="1" ht="32" customHeight="1" spans="1:3">
      <c r="A10" s="94" t="s">
        <v>1637</v>
      </c>
      <c r="B10" s="95">
        <v>154000</v>
      </c>
      <c r="C10" s="95">
        <v>235592</v>
      </c>
    </row>
    <row r="11" s="51" customFormat="1" ht="32" customHeight="1" spans="1:3">
      <c r="A11" s="94" t="s">
        <v>1638</v>
      </c>
      <c r="B11" s="96"/>
      <c r="C11" s="95"/>
    </row>
    <row r="12" s="51" customFormat="1" ht="32" customHeight="1" spans="1:3">
      <c r="A12" s="94" t="s">
        <v>1639</v>
      </c>
      <c r="B12" s="95">
        <v>235625</v>
      </c>
      <c r="C12" s="95"/>
    </row>
    <row r="13" s="53" customFormat="1" ht="85" customHeight="1" spans="1:3">
      <c r="A13" s="67" t="s">
        <v>1640</v>
      </c>
      <c r="B13" s="81"/>
      <c r="C13" s="81"/>
    </row>
    <row r="14" s="51" customFormat="1" ht="31" customHeight="1" spans="1:3">
      <c r="A14" s="97"/>
      <c r="B14" s="102"/>
      <c r="C14" s="102"/>
    </row>
  </sheetData>
  <sheetProtection algorithmName="SHA-512" hashValue="8cwDZ3emravn7Obo6swz2JB9Kf2CwUsLEXvnCKdjD91b5rCautFWDs99jWkR9Vpt28f1a6osXOXlEnhPMA2TFQ==" saltValue="yoU1SJJwekMW2TCROinWFQ==" spinCount="100000" sheet="1" selectLockedCells="1" selectUnlockedCells="1" objects="1"/>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D16" sqref="D16"/>
    </sheetView>
  </sheetViews>
  <sheetFormatPr defaultColWidth="10" defaultRowHeight="13.5" outlineLevelCol="2"/>
  <cols>
    <col min="1" max="1" width="59.3833333333333" style="51" customWidth="1"/>
    <col min="2" max="3" width="25.6333333333333" style="51" customWidth="1"/>
    <col min="4" max="4" width="9.76666666666667" style="51" customWidth="1"/>
    <col min="5" max="16384" width="10" style="51"/>
  </cols>
  <sheetData>
    <row r="1" s="51" customFormat="1" ht="24" customHeight="1"/>
    <row r="2" s="51" customFormat="1" ht="14.3" customHeight="1" spans="1:1">
      <c r="A2" s="91"/>
    </row>
    <row r="3" s="51" customFormat="1" ht="28.6" customHeight="1" spans="1:3">
      <c r="A3" s="84" t="s">
        <v>1641</v>
      </c>
      <c r="B3" s="84"/>
      <c r="C3" s="84"/>
    </row>
    <row r="4" s="52" customFormat="1" ht="25" customHeight="1" spans="1:3">
      <c r="A4" s="93"/>
      <c r="B4" s="93"/>
      <c r="C4" s="72" t="s">
        <v>2</v>
      </c>
    </row>
    <row r="5" s="52" customFormat="1" ht="32" customHeight="1" spans="1:3">
      <c r="A5" s="58" t="s">
        <v>1618</v>
      </c>
      <c r="B5" s="58" t="s">
        <v>1537</v>
      </c>
      <c r="C5" s="58" t="s">
        <v>1619</v>
      </c>
    </row>
    <row r="6" s="52" customFormat="1" ht="32" customHeight="1" spans="1:3">
      <c r="A6" s="94" t="s">
        <v>1633</v>
      </c>
      <c r="B6" s="95">
        <v>154000</v>
      </c>
      <c r="C6" s="95">
        <v>154000</v>
      </c>
    </row>
    <row r="7" s="52" customFormat="1" ht="32" customHeight="1" spans="1:3">
      <c r="A7" s="94" t="s">
        <v>1634</v>
      </c>
      <c r="B7" s="95">
        <v>154033</v>
      </c>
      <c r="C7" s="95">
        <v>235625</v>
      </c>
    </row>
    <row r="8" s="52" customFormat="1" ht="32" customHeight="1" spans="1:3">
      <c r="A8" s="94" t="s">
        <v>1635</v>
      </c>
      <c r="B8" s="95"/>
      <c r="C8" s="95">
        <v>81592</v>
      </c>
    </row>
    <row r="9" s="52" customFormat="1" ht="32" customHeight="1" spans="1:3">
      <c r="A9" s="94" t="s">
        <v>1636</v>
      </c>
      <c r="B9" s="95"/>
      <c r="C9" s="95"/>
    </row>
    <row r="10" s="52" customFormat="1" ht="32" customHeight="1" spans="1:3">
      <c r="A10" s="94" t="s">
        <v>1637</v>
      </c>
      <c r="B10" s="95">
        <v>154000</v>
      </c>
      <c r="C10" s="95">
        <v>235592</v>
      </c>
    </row>
    <row r="11" s="52" customFormat="1" ht="32" customHeight="1" spans="1:3">
      <c r="A11" s="94" t="s">
        <v>1638</v>
      </c>
      <c r="B11" s="96"/>
      <c r="C11" s="95"/>
    </row>
    <row r="12" s="52" customFormat="1" ht="32" customHeight="1" spans="1:3">
      <c r="A12" s="94" t="s">
        <v>1639</v>
      </c>
      <c r="B12" s="95">
        <v>235625</v>
      </c>
      <c r="C12" s="95"/>
    </row>
    <row r="13" s="53" customFormat="1" ht="90" customHeight="1" spans="1:3">
      <c r="A13" s="67" t="s">
        <v>1642</v>
      </c>
      <c r="B13" s="67"/>
      <c r="C13" s="67"/>
    </row>
    <row r="14" s="51" customFormat="1" ht="31" customHeight="1" spans="1:3">
      <c r="A14" s="97"/>
      <c r="B14" s="97"/>
      <c r="C14" s="97"/>
    </row>
  </sheetData>
  <sheetProtection algorithmName="SHA-512" hashValue="1Jl9Np0DLDtHTRgnrvC8LoaJSIKlpMJEzkgQizk/bHgyBVM41CJK8fdoTN0G9mSzkrRSp3SB8XXT5hx+qiiZXQ==" saltValue="vwpW0KbtqGGCm6dQ80fDwQ==" spinCount="100000" sheet="1" selectLockedCells="1" selectUnlockedCells="1" objects="1"/>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7"/>
  <sheetViews>
    <sheetView workbookViewId="0">
      <selection activeCell="I23" sqref="I23"/>
    </sheetView>
  </sheetViews>
  <sheetFormatPr defaultColWidth="10" defaultRowHeight="13.5" outlineLevelCol="3"/>
  <cols>
    <col min="1" max="1" width="36" style="51" customWidth="1"/>
    <col min="2" max="2" width="15.6333333333333" style="51" customWidth="1"/>
    <col min="3" max="4" width="15.6333333333333" style="68" customWidth="1"/>
    <col min="5" max="5" width="9.76666666666667" style="51" customWidth="1"/>
    <col min="6" max="16384" width="10" style="51"/>
  </cols>
  <sheetData>
    <row r="1" s="51" customFormat="1" ht="22" customHeight="1" spans="3:4">
      <c r="C1" s="68"/>
      <c r="D1" s="68"/>
    </row>
    <row r="2" s="51" customFormat="1" ht="63" customHeight="1" spans="1:4">
      <c r="A2" s="84" t="s">
        <v>1643</v>
      </c>
      <c r="B2" s="84"/>
      <c r="C2" s="85"/>
      <c r="D2" s="85"/>
    </row>
    <row r="3" s="52" customFormat="1" ht="30" customHeight="1" spans="3:4">
      <c r="C3" s="86"/>
      <c r="D3" s="73" t="s">
        <v>2</v>
      </c>
    </row>
    <row r="4" s="52" customFormat="1" ht="25" customHeight="1" spans="1:4">
      <c r="A4" s="58" t="s">
        <v>1618</v>
      </c>
      <c r="B4" s="58" t="s">
        <v>1644</v>
      </c>
      <c r="C4" s="74" t="s">
        <v>1645</v>
      </c>
      <c r="D4" s="74" t="s">
        <v>1646</v>
      </c>
    </row>
    <row r="5" s="52" customFormat="1" ht="25" customHeight="1" spans="1:4">
      <c r="A5" s="87" t="s">
        <v>1647</v>
      </c>
      <c r="B5" s="76" t="s">
        <v>1648</v>
      </c>
      <c r="C5" s="77">
        <f>C6+C8</f>
        <v>102942</v>
      </c>
      <c r="D5" s="77">
        <f>D6+D8</f>
        <v>102942</v>
      </c>
    </row>
    <row r="6" s="52" customFormat="1" ht="25" customHeight="1" spans="1:4">
      <c r="A6" s="88" t="s">
        <v>1649</v>
      </c>
      <c r="B6" s="76" t="s">
        <v>1608</v>
      </c>
      <c r="C6" s="77">
        <v>21350</v>
      </c>
      <c r="D6" s="77">
        <v>21350</v>
      </c>
    </row>
    <row r="7" s="52" customFormat="1" ht="25" customHeight="1" spans="1:4">
      <c r="A7" s="88" t="s">
        <v>1650</v>
      </c>
      <c r="B7" s="76" t="s">
        <v>1609</v>
      </c>
      <c r="C7" s="77">
        <v>20350</v>
      </c>
      <c r="D7" s="77">
        <v>20350</v>
      </c>
    </row>
    <row r="8" s="52" customFormat="1" ht="25" customHeight="1" spans="1:4">
      <c r="A8" s="88" t="s">
        <v>1651</v>
      </c>
      <c r="B8" s="76" t="s">
        <v>1652</v>
      </c>
      <c r="C8" s="77">
        <v>81592</v>
      </c>
      <c r="D8" s="77">
        <v>81592</v>
      </c>
    </row>
    <row r="9" s="52" customFormat="1" ht="25" customHeight="1" spans="1:4">
      <c r="A9" s="88" t="s">
        <v>1650</v>
      </c>
      <c r="B9" s="76" t="s">
        <v>1611</v>
      </c>
      <c r="C9" s="77">
        <v>49292</v>
      </c>
      <c r="D9" s="77">
        <v>49292</v>
      </c>
    </row>
    <row r="10" s="52" customFormat="1" ht="25" customHeight="1" spans="1:4">
      <c r="A10" s="87" t="s">
        <v>1653</v>
      </c>
      <c r="B10" s="76" t="s">
        <v>1654</v>
      </c>
      <c r="C10" s="77">
        <f>C11+C12</f>
        <v>19000</v>
      </c>
      <c r="D10" s="77">
        <f>D11+D12</f>
        <v>19000</v>
      </c>
    </row>
    <row r="11" s="52" customFormat="1" ht="25" customHeight="1" spans="1:4">
      <c r="A11" s="88" t="s">
        <v>1649</v>
      </c>
      <c r="B11" s="76" t="s">
        <v>1655</v>
      </c>
      <c r="C11" s="77">
        <v>19000</v>
      </c>
      <c r="D11" s="77">
        <v>19000</v>
      </c>
    </row>
    <row r="12" s="52" customFormat="1" ht="25" customHeight="1" spans="1:4">
      <c r="A12" s="88" t="s">
        <v>1651</v>
      </c>
      <c r="B12" s="76" t="s">
        <v>1656</v>
      </c>
      <c r="C12" s="77"/>
      <c r="D12" s="77"/>
    </row>
    <row r="13" s="52" customFormat="1" ht="25" customHeight="1" spans="1:4">
      <c r="A13" s="87" t="s">
        <v>1657</v>
      </c>
      <c r="B13" s="76" t="s">
        <v>1658</v>
      </c>
      <c r="C13" s="77">
        <f>C14+C15</f>
        <v>10372</v>
      </c>
      <c r="D13" s="77">
        <f>D14+D15</f>
        <v>10372</v>
      </c>
    </row>
    <row r="14" s="52" customFormat="1" ht="25" customHeight="1" spans="1:4">
      <c r="A14" s="88" t="s">
        <v>1649</v>
      </c>
      <c r="B14" s="76" t="s">
        <v>1659</v>
      </c>
      <c r="C14" s="77">
        <v>5551</v>
      </c>
      <c r="D14" s="77">
        <v>5551</v>
      </c>
    </row>
    <row r="15" s="52" customFormat="1" ht="25" customHeight="1" spans="1:4">
      <c r="A15" s="88" t="s">
        <v>1651</v>
      </c>
      <c r="B15" s="76" t="s">
        <v>1660</v>
      </c>
      <c r="C15" s="77">
        <v>4821</v>
      </c>
      <c r="D15" s="77">
        <v>4821</v>
      </c>
    </row>
    <row r="16" s="52" customFormat="1" ht="25" customHeight="1" spans="1:4">
      <c r="A16" s="87" t="s">
        <v>1661</v>
      </c>
      <c r="B16" s="76" t="s">
        <v>1662</v>
      </c>
      <c r="C16" s="77">
        <f>C17+C20</f>
        <v>41038</v>
      </c>
      <c r="D16" s="77">
        <f>D17+D20</f>
        <v>41038</v>
      </c>
    </row>
    <row r="17" s="52" customFormat="1" ht="25" customHeight="1" spans="1:4">
      <c r="A17" s="88" t="s">
        <v>1649</v>
      </c>
      <c r="B17" s="76" t="s">
        <v>1663</v>
      </c>
      <c r="C17" s="77">
        <v>34038</v>
      </c>
      <c r="D17" s="77">
        <v>34038</v>
      </c>
    </row>
    <row r="18" s="52" customFormat="1" ht="25" customHeight="1" spans="1:4">
      <c r="A18" s="88" t="s">
        <v>1664</v>
      </c>
      <c r="B18" s="76"/>
      <c r="C18" s="77">
        <v>29879</v>
      </c>
      <c r="D18" s="77">
        <v>29879</v>
      </c>
    </row>
    <row r="19" s="52" customFormat="1" ht="25" customHeight="1" spans="1:4">
      <c r="A19" s="88" t="s">
        <v>1665</v>
      </c>
      <c r="B19" s="76" t="s">
        <v>1666</v>
      </c>
      <c r="C19" s="77">
        <v>4159</v>
      </c>
      <c r="D19" s="77">
        <v>4159</v>
      </c>
    </row>
    <row r="20" s="52" customFormat="1" ht="25" customHeight="1" spans="1:4">
      <c r="A20" s="88" t="s">
        <v>1651</v>
      </c>
      <c r="B20" s="76" t="s">
        <v>1667</v>
      </c>
      <c r="C20" s="77">
        <v>7000</v>
      </c>
      <c r="D20" s="77">
        <v>7000</v>
      </c>
    </row>
    <row r="21" s="52" customFormat="1" ht="25" customHeight="1" spans="1:4">
      <c r="A21" s="88" t="s">
        <v>1664</v>
      </c>
      <c r="B21" s="76"/>
      <c r="C21" s="77">
        <v>6300</v>
      </c>
      <c r="D21" s="77">
        <v>6300</v>
      </c>
    </row>
    <row r="22" s="52" customFormat="1" ht="25" customHeight="1" spans="1:4">
      <c r="A22" s="88" t="s">
        <v>1668</v>
      </c>
      <c r="B22" s="76" t="s">
        <v>1669</v>
      </c>
      <c r="C22" s="77">
        <v>700</v>
      </c>
      <c r="D22" s="77">
        <v>700</v>
      </c>
    </row>
    <row r="23" s="52" customFormat="1" ht="25" customHeight="1" spans="1:4">
      <c r="A23" s="87" t="s">
        <v>1670</v>
      </c>
      <c r="B23" s="76" t="s">
        <v>1671</v>
      </c>
      <c r="C23" s="77">
        <f>C24+C25</f>
        <v>11818</v>
      </c>
      <c r="D23" s="77">
        <f>D24+D25</f>
        <v>11818</v>
      </c>
    </row>
    <row r="24" s="52" customFormat="1" ht="25" customHeight="1" spans="1:4">
      <c r="A24" s="88" t="s">
        <v>1649</v>
      </c>
      <c r="B24" s="76" t="s">
        <v>1672</v>
      </c>
      <c r="C24" s="77">
        <v>5211</v>
      </c>
      <c r="D24" s="77">
        <v>5211</v>
      </c>
    </row>
    <row r="25" s="52" customFormat="1" ht="25" customHeight="1" spans="1:4">
      <c r="A25" s="88" t="s">
        <v>1651</v>
      </c>
      <c r="B25" s="76" t="s">
        <v>1673</v>
      </c>
      <c r="C25" s="77">
        <v>6607</v>
      </c>
      <c r="D25" s="77">
        <v>6607</v>
      </c>
    </row>
    <row r="26" s="53" customFormat="1" ht="70" customHeight="1" spans="1:4">
      <c r="A26" s="89" t="s">
        <v>1674</v>
      </c>
      <c r="B26" s="89"/>
      <c r="C26" s="90"/>
      <c r="D26" s="90"/>
    </row>
    <row r="27" s="51" customFormat="1" ht="25" customHeight="1" spans="1:4">
      <c r="A27" s="91"/>
      <c r="B27" s="91"/>
      <c r="C27" s="92"/>
      <c r="D27" s="92"/>
    </row>
  </sheetData>
  <sheetProtection algorithmName="SHA-512" hashValue="EMKjUt3RvGG1Ig4AFNlS0ZtnnVP5h4tr+PViwQ2bFad2nK2M9qmTbYOOvi/udxBlTtmLd9wSWBv3GlyLEYZNNw==" saltValue="xtmkZCQGcRgZUhSFMn5JyQ==" spinCount="100000" sheet="1" selectLockedCells="1" selectUnlockedCells="1" objects="1"/>
  <mergeCells count="3">
    <mergeCell ref="A2:D2"/>
    <mergeCell ref="A26:D26"/>
    <mergeCell ref="A27:D27"/>
  </mergeCells>
  <printOptions horizontalCentered="1"/>
  <pageMargins left="0.708333333333333" right="0.708333333333333" top="0.393055555555556" bottom="0.751388888888889" header="0.306944444444444" footer="0.306944444444444"/>
  <pageSetup paperSize="9" scale="99"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F17" sqref="F17"/>
    </sheetView>
  </sheetViews>
  <sheetFormatPr defaultColWidth="8.88333333333333" defaultRowHeight="13.5" outlineLevelCol="5"/>
  <cols>
    <col min="1" max="1" width="8.88333333333333" style="51"/>
    <col min="2" max="2" width="49.3833333333333" style="51" customWidth="1"/>
    <col min="3" max="3" width="20.6333333333333" style="51" customWidth="1"/>
    <col min="4" max="5" width="20.6333333333333" style="68" customWidth="1"/>
    <col min="6" max="6" width="20.6333333333333" style="51" customWidth="1"/>
    <col min="7" max="16384" width="8.88333333333333" style="51"/>
  </cols>
  <sheetData>
    <row r="1" s="51" customFormat="1" spans="1:5">
      <c r="A1" s="69"/>
      <c r="D1" s="68"/>
      <c r="E1" s="68"/>
    </row>
    <row r="2" s="51" customFormat="1" ht="45" customHeight="1" spans="1:6">
      <c r="A2" s="54" t="s">
        <v>1675</v>
      </c>
      <c r="B2" s="54"/>
      <c r="C2" s="54"/>
      <c r="D2" s="70"/>
      <c r="E2" s="70"/>
      <c r="F2" s="54"/>
    </row>
    <row r="3" s="52" customFormat="1" ht="18" customHeight="1" spans="2:6">
      <c r="B3" s="71" t="s">
        <v>2</v>
      </c>
      <c r="C3" s="72"/>
      <c r="D3" s="73"/>
      <c r="E3" s="73"/>
      <c r="F3" s="72"/>
    </row>
    <row r="4" s="52" customFormat="1" ht="30" customHeight="1" spans="1:6">
      <c r="A4" s="57" t="s">
        <v>4</v>
      </c>
      <c r="B4" s="57"/>
      <c r="C4" s="58" t="s">
        <v>1606</v>
      </c>
      <c r="D4" s="74" t="s">
        <v>1645</v>
      </c>
      <c r="E4" s="74" t="s">
        <v>1646</v>
      </c>
      <c r="F4" s="58" t="s">
        <v>1676</v>
      </c>
    </row>
    <row r="5" s="52" customFormat="1" ht="30" customHeight="1" spans="1:6">
      <c r="A5" s="75" t="s">
        <v>1677</v>
      </c>
      <c r="B5" s="75"/>
      <c r="C5" s="76" t="s">
        <v>1607</v>
      </c>
      <c r="D5" s="77">
        <f>D6+D7</f>
        <v>420996</v>
      </c>
      <c r="E5" s="77">
        <f>E6+E7</f>
        <v>420996</v>
      </c>
      <c r="F5" s="78"/>
    </row>
    <row r="6" s="52" customFormat="1" ht="30" customHeight="1" spans="1:6">
      <c r="A6" s="79" t="s">
        <v>1678</v>
      </c>
      <c r="B6" s="79"/>
      <c r="C6" s="76" t="s">
        <v>1608</v>
      </c>
      <c r="D6" s="77">
        <v>185371</v>
      </c>
      <c r="E6" s="77">
        <v>185371</v>
      </c>
      <c r="F6" s="78"/>
    </row>
    <row r="7" s="52" customFormat="1" ht="30" customHeight="1" spans="1:6">
      <c r="A7" s="79" t="s">
        <v>1679</v>
      </c>
      <c r="B7" s="79"/>
      <c r="C7" s="76" t="s">
        <v>1609</v>
      </c>
      <c r="D7" s="77">
        <v>235625</v>
      </c>
      <c r="E7" s="77">
        <v>235625</v>
      </c>
      <c r="F7" s="78"/>
    </row>
    <row r="8" s="52" customFormat="1" ht="30" customHeight="1" spans="1:6">
      <c r="A8" s="80" t="s">
        <v>1680</v>
      </c>
      <c r="B8" s="80"/>
      <c r="C8" s="76" t="s">
        <v>1610</v>
      </c>
      <c r="D8" s="77"/>
      <c r="E8" s="77"/>
      <c r="F8" s="78"/>
    </row>
    <row r="9" s="52" customFormat="1" ht="30" customHeight="1" spans="1:6">
      <c r="A9" s="79" t="s">
        <v>1678</v>
      </c>
      <c r="B9" s="79"/>
      <c r="C9" s="76" t="s">
        <v>1611</v>
      </c>
      <c r="D9" s="77"/>
      <c r="E9" s="77"/>
      <c r="F9" s="78"/>
    </row>
    <row r="10" s="52" customFormat="1" ht="30" customHeight="1" spans="1:6">
      <c r="A10" s="79" t="s">
        <v>1679</v>
      </c>
      <c r="B10" s="79"/>
      <c r="C10" s="76" t="s">
        <v>1612</v>
      </c>
      <c r="D10" s="77"/>
      <c r="E10" s="77"/>
      <c r="F10" s="78"/>
    </row>
    <row r="11" s="53" customFormat="1" ht="41" customHeight="1" spans="1:6">
      <c r="A11" s="67" t="s">
        <v>1681</v>
      </c>
      <c r="B11" s="67"/>
      <c r="C11" s="67"/>
      <c r="D11" s="81"/>
      <c r="E11" s="81"/>
      <c r="F11" s="67"/>
    </row>
    <row r="14" s="51" customFormat="1" ht="19.5" spans="1:5">
      <c r="A14" s="82"/>
      <c r="D14" s="68"/>
      <c r="E14" s="68"/>
    </row>
    <row r="15" s="51" customFormat="1" ht="19" customHeight="1" spans="1:5">
      <c r="A15" s="83"/>
      <c r="D15" s="68"/>
      <c r="E15" s="68"/>
    </row>
    <row r="16" s="51" customFormat="1" ht="29" customHeight="1" spans="4:5">
      <c r="D16" s="68"/>
      <c r="E16" s="68"/>
    </row>
    <row r="17" s="51" customFormat="1" ht="29" customHeight="1" spans="4:5">
      <c r="D17" s="68"/>
      <c r="E17" s="68"/>
    </row>
    <row r="18" s="51" customFormat="1" ht="29" customHeight="1" spans="4:5">
      <c r="D18" s="68"/>
      <c r="E18" s="68"/>
    </row>
    <row r="19" s="51" customFormat="1" ht="29" customHeight="1" spans="4:5">
      <c r="D19" s="68"/>
      <c r="E19" s="68"/>
    </row>
    <row r="20" s="51" customFormat="1" ht="30" customHeight="1" spans="1:5">
      <c r="A20" s="83"/>
      <c r="D20" s="68"/>
      <c r="E20" s="68"/>
    </row>
  </sheetData>
  <sheetProtection algorithmName="SHA-512" hashValue="3g8yrz4r1Cblp0k5h+z/FYO5o2pyAhvz7yoNjSkQzzBBXJtjlNIWN3vq/3e1Ykadyw3Ey8lQdIxscVVAt350YQ==" saltValue="4svcdeLfOtJixUQfff3IkQ==" spinCount="100000" sheet="1" selectLockedCells="1" selectUnlockedCells="1" objects="1"/>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E19" sqref="E19"/>
    </sheetView>
  </sheetViews>
  <sheetFormatPr defaultColWidth="8.88333333333333" defaultRowHeight="13.5" outlineLevelRow="7" outlineLevelCol="5"/>
  <cols>
    <col min="1" max="1" width="8.88333333333333" style="51"/>
    <col min="2" max="6" width="24.2166666666667" style="51" customWidth="1"/>
    <col min="7" max="16384" width="8.88333333333333" style="51"/>
  </cols>
  <sheetData>
    <row r="1" s="51" customFormat="1" ht="24" customHeight="1"/>
    <row r="2" s="51" customFormat="1" ht="27" spans="1:6">
      <c r="A2" s="54" t="s">
        <v>1682</v>
      </c>
      <c r="B2" s="55"/>
      <c r="C2" s="55"/>
      <c r="D2" s="55"/>
      <c r="E2" s="55"/>
      <c r="F2" s="55"/>
    </row>
    <row r="3" s="51" customFormat="1" ht="23" customHeight="1" spans="1:6">
      <c r="A3" s="56" t="s">
        <v>2</v>
      </c>
      <c r="B3" s="56"/>
      <c r="C3" s="56"/>
      <c r="D3" s="56"/>
      <c r="E3" s="56"/>
      <c r="F3" s="56"/>
    </row>
    <row r="4" s="52" customFormat="1" ht="30" customHeight="1" spans="1:6">
      <c r="A4" s="57" t="s">
        <v>1683</v>
      </c>
      <c r="B4" s="58" t="s">
        <v>1541</v>
      </c>
      <c r="C4" s="58" t="s">
        <v>1684</v>
      </c>
      <c r="D4" s="58" t="s">
        <v>1685</v>
      </c>
      <c r="E4" s="58" t="s">
        <v>1686</v>
      </c>
      <c r="F4" s="58" t="s">
        <v>1687</v>
      </c>
    </row>
    <row r="5" s="52" customFormat="1" ht="45" customHeight="1" spans="1:6">
      <c r="A5" s="59">
        <v>1</v>
      </c>
      <c r="B5" s="60" t="s">
        <v>1688</v>
      </c>
      <c r="C5" s="61" t="s">
        <v>1689</v>
      </c>
      <c r="D5" s="62"/>
      <c r="E5" s="62"/>
      <c r="F5" s="62"/>
    </row>
    <row r="6" s="52" customFormat="1" ht="45" customHeight="1" spans="1:6">
      <c r="A6" s="59">
        <v>2</v>
      </c>
      <c r="B6" s="63"/>
      <c r="C6" s="64"/>
      <c r="D6" s="62"/>
      <c r="E6" s="62"/>
      <c r="F6" s="62"/>
    </row>
    <row r="7" s="52" customFormat="1" ht="45" customHeight="1" spans="1:6">
      <c r="A7" s="59" t="s">
        <v>1690</v>
      </c>
      <c r="B7" s="65"/>
      <c r="C7" s="66"/>
      <c r="D7" s="62"/>
      <c r="E7" s="62"/>
      <c r="F7" s="62"/>
    </row>
    <row r="8" s="53" customFormat="1" ht="33" customHeight="1" spans="1:6">
      <c r="A8" s="67" t="s">
        <v>1691</v>
      </c>
      <c r="B8" s="67"/>
      <c r="C8" s="67"/>
      <c r="D8" s="67"/>
      <c r="E8" s="67"/>
      <c r="F8" s="67"/>
    </row>
  </sheetData>
  <sheetProtection algorithmName="SHA-512" hashValue="TnYOQkqWQh4tRLlGPEdL7yNwC3o0vV4j4QfTKKb5292DvILZj1Vtujrr5Eoq2JuyQE/Uv6x9bQ02lkDGE+gUoA==" saltValue="8Soc8IoyFjB3Ngx6JAGgJg==" spinCount="100000" sheet="1" selectLockedCells="1" selectUnlockedCells="1" objects="1"/>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73"/>
  <sheetViews>
    <sheetView workbookViewId="0">
      <selection activeCell="G70" sqref="G70"/>
    </sheetView>
  </sheetViews>
  <sheetFormatPr defaultColWidth="8" defaultRowHeight="12"/>
  <cols>
    <col min="1" max="1" width="25.3833333333333" style="18"/>
    <col min="2" max="2" width="26.375" style="18" customWidth="1"/>
    <col min="3" max="5" width="20.6333333333333" style="18" customWidth="1"/>
    <col min="6" max="6" width="14.3333333333333" style="18" customWidth="1"/>
    <col min="7" max="7" width="20.6333333333333" style="18" customWidth="1"/>
    <col min="8" max="9" width="13.3333333333333" style="18" customWidth="1"/>
    <col min="10" max="10" width="46.5" style="18" customWidth="1"/>
    <col min="11" max="16384" width="8" style="18"/>
  </cols>
  <sheetData>
    <row r="2" s="18" customFormat="1" ht="39" customHeight="1" spans="1:10">
      <c r="A2" s="22" t="s">
        <v>1692</v>
      </c>
      <c r="B2" s="22"/>
      <c r="C2" s="22"/>
      <c r="D2" s="22"/>
      <c r="E2" s="22"/>
      <c r="F2" s="22"/>
      <c r="G2" s="22"/>
      <c r="H2" s="22"/>
      <c r="I2" s="22"/>
      <c r="J2" s="22"/>
    </row>
    <row r="3" s="18" customFormat="1" ht="23" customHeight="1" spans="1:1">
      <c r="A3" s="23"/>
    </row>
    <row r="4" s="19" customFormat="1" ht="44.25" customHeight="1" spans="1:10">
      <c r="A4" s="24" t="s">
        <v>1693</v>
      </c>
      <c r="B4" s="24" t="s">
        <v>1694</v>
      </c>
      <c r="C4" s="24" t="s">
        <v>1695</v>
      </c>
      <c r="D4" s="24" t="s">
        <v>1696</v>
      </c>
      <c r="E4" s="24" t="s">
        <v>1697</v>
      </c>
      <c r="F4" s="24" t="s">
        <v>1698</v>
      </c>
      <c r="G4" s="24" t="s">
        <v>1699</v>
      </c>
      <c r="H4" s="24" t="s">
        <v>1700</v>
      </c>
      <c r="I4" s="24" t="s">
        <v>1701</v>
      </c>
      <c r="J4" s="24" t="s">
        <v>1702</v>
      </c>
    </row>
    <row r="5" s="18" customFormat="1" ht="18.75" spans="1:10">
      <c r="A5" s="25">
        <v>1</v>
      </c>
      <c r="B5" s="25">
        <v>2</v>
      </c>
      <c r="C5" s="25">
        <v>3</v>
      </c>
      <c r="D5" s="25">
        <v>4</v>
      </c>
      <c r="E5" s="25">
        <v>5</v>
      </c>
      <c r="F5" s="25">
        <v>6</v>
      </c>
      <c r="G5" s="25">
        <v>7</v>
      </c>
      <c r="H5" s="25">
        <v>8</v>
      </c>
      <c r="I5" s="25">
        <v>9</v>
      </c>
      <c r="J5" s="25">
        <v>10</v>
      </c>
    </row>
    <row r="6" s="18" customFormat="1" ht="35.1" customHeight="1" spans="1:10">
      <c r="A6" s="26" t="s">
        <v>1703</v>
      </c>
      <c r="B6" s="26" t="s">
        <v>1704</v>
      </c>
      <c r="C6" s="27" t="s">
        <v>1705</v>
      </c>
      <c r="D6" s="28" t="s">
        <v>1706</v>
      </c>
      <c r="E6" s="29" t="s">
        <v>1707</v>
      </c>
      <c r="F6" s="30" t="s">
        <v>1708</v>
      </c>
      <c r="G6" s="30" t="s">
        <v>1709</v>
      </c>
      <c r="H6" s="31" t="s">
        <v>1710</v>
      </c>
      <c r="I6" s="37" t="s">
        <v>1711</v>
      </c>
      <c r="J6" s="49" t="s">
        <v>1712</v>
      </c>
    </row>
    <row r="7" s="18" customFormat="1" ht="40" customHeight="1" spans="1:10">
      <c r="A7" s="32"/>
      <c r="B7" s="32"/>
      <c r="C7" s="33"/>
      <c r="D7" s="28" t="s">
        <v>1713</v>
      </c>
      <c r="E7" s="29" t="s">
        <v>1714</v>
      </c>
      <c r="F7" s="30" t="s">
        <v>1708</v>
      </c>
      <c r="G7" s="34" t="s">
        <v>1715</v>
      </c>
      <c r="H7" s="31" t="s">
        <v>1716</v>
      </c>
      <c r="I7" s="37" t="s">
        <v>1711</v>
      </c>
      <c r="J7" s="28" t="s">
        <v>1717</v>
      </c>
    </row>
    <row r="8" s="20" customFormat="1" ht="35.1" customHeight="1" spans="1:10">
      <c r="A8" s="32"/>
      <c r="B8" s="32"/>
      <c r="C8" s="27" t="s">
        <v>1718</v>
      </c>
      <c r="D8" s="27" t="s">
        <v>1719</v>
      </c>
      <c r="E8" s="29" t="s">
        <v>1720</v>
      </c>
      <c r="F8" s="30" t="s">
        <v>1721</v>
      </c>
      <c r="G8" s="34" t="s">
        <v>1722</v>
      </c>
      <c r="H8" s="31" t="s">
        <v>1716</v>
      </c>
      <c r="I8" s="37" t="s">
        <v>1711</v>
      </c>
      <c r="J8" s="28" t="s">
        <v>1723</v>
      </c>
    </row>
    <row r="9" s="20" customFormat="1" ht="35.1" customHeight="1" spans="1:10">
      <c r="A9" s="32"/>
      <c r="B9" s="32"/>
      <c r="C9" s="33"/>
      <c r="D9" s="33"/>
      <c r="E9" s="29" t="s">
        <v>1724</v>
      </c>
      <c r="F9" s="30" t="s">
        <v>1721</v>
      </c>
      <c r="G9" s="34" t="s">
        <v>1722</v>
      </c>
      <c r="H9" s="31" t="s">
        <v>1716</v>
      </c>
      <c r="I9" s="37" t="s">
        <v>1711</v>
      </c>
      <c r="J9" s="28" t="s">
        <v>1725</v>
      </c>
    </row>
    <row r="10" s="20" customFormat="1" ht="42" customHeight="1" spans="1:10">
      <c r="A10" s="35"/>
      <c r="B10" s="35"/>
      <c r="C10" s="28" t="s">
        <v>1726</v>
      </c>
      <c r="D10" s="28" t="s">
        <v>1727</v>
      </c>
      <c r="E10" s="29" t="s">
        <v>1728</v>
      </c>
      <c r="F10" s="30" t="s">
        <v>1721</v>
      </c>
      <c r="G10" s="34" t="s">
        <v>1729</v>
      </c>
      <c r="H10" s="31" t="s">
        <v>1716</v>
      </c>
      <c r="I10" s="37" t="s">
        <v>1711</v>
      </c>
      <c r="J10" s="28" t="s">
        <v>1730</v>
      </c>
    </row>
    <row r="11" s="18" customFormat="1" ht="35.1" customHeight="1" spans="1:10">
      <c r="A11" s="26" t="s">
        <v>1731</v>
      </c>
      <c r="B11" s="26" t="s">
        <v>1732</v>
      </c>
      <c r="C11" s="36" t="s">
        <v>1705</v>
      </c>
      <c r="D11" s="37" t="s">
        <v>1706</v>
      </c>
      <c r="E11" s="38" t="s">
        <v>1733</v>
      </c>
      <c r="F11" s="30" t="s">
        <v>1708</v>
      </c>
      <c r="G11" s="34">
        <v>1844</v>
      </c>
      <c r="H11" s="31" t="s">
        <v>1734</v>
      </c>
      <c r="I11" s="37" t="s">
        <v>1711</v>
      </c>
      <c r="J11" s="37" t="s">
        <v>1735</v>
      </c>
    </row>
    <row r="12" s="20" customFormat="1" ht="35.1" customHeight="1" spans="1:10">
      <c r="A12" s="32"/>
      <c r="B12" s="32"/>
      <c r="C12" s="39"/>
      <c r="D12" s="38"/>
      <c r="E12" s="37" t="s">
        <v>1736</v>
      </c>
      <c r="F12" s="30" t="s">
        <v>1708</v>
      </c>
      <c r="G12" s="30" t="s">
        <v>1737</v>
      </c>
      <c r="H12" s="31" t="s">
        <v>1734</v>
      </c>
      <c r="I12" s="37" t="s">
        <v>1711</v>
      </c>
      <c r="J12" s="37" t="s">
        <v>1738</v>
      </c>
    </row>
    <row r="13" s="18" customFormat="1" ht="35.1" customHeight="1" spans="1:10">
      <c r="A13" s="32"/>
      <c r="B13" s="32"/>
      <c r="C13" s="39"/>
      <c r="D13" s="38"/>
      <c r="E13" s="37" t="s">
        <v>1739</v>
      </c>
      <c r="F13" s="30" t="s">
        <v>1708</v>
      </c>
      <c r="G13" s="29" t="s">
        <v>1740</v>
      </c>
      <c r="H13" s="31" t="s">
        <v>1734</v>
      </c>
      <c r="I13" s="37" t="s">
        <v>1711</v>
      </c>
      <c r="J13" s="37" t="s">
        <v>1741</v>
      </c>
    </row>
    <row r="14" s="21" customFormat="1" ht="35.1" customHeight="1" spans="1:10">
      <c r="A14" s="32"/>
      <c r="B14" s="32"/>
      <c r="C14" s="39"/>
      <c r="D14" s="28" t="s">
        <v>1713</v>
      </c>
      <c r="E14" s="37" t="s">
        <v>1742</v>
      </c>
      <c r="F14" s="30" t="s">
        <v>1708</v>
      </c>
      <c r="G14" s="29" t="s">
        <v>1715</v>
      </c>
      <c r="H14" s="31" t="s">
        <v>1716</v>
      </c>
      <c r="I14" s="37" t="s">
        <v>1711</v>
      </c>
      <c r="J14" s="37" t="s">
        <v>1743</v>
      </c>
    </row>
    <row r="15" s="21" customFormat="1" ht="35.1" customHeight="1" spans="1:10">
      <c r="A15" s="32"/>
      <c r="B15" s="32"/>
      <c r="C15" s="39"/>
      <c r="D15" s="28"/>
      <c r="E15" s="37" t="s">
        <v>1744</v>
      </c>
      <c r="F15" s="30" t="s">
        <v>1708</v>
      </c>
      <c r="G15" s="29" t="s">
        <v>1715</v>
      </c>
      <c r="H15" s="31" t="s">
        <v>1716</v>
      </c>
      <c r="I15" s="37" t="s">
        <v>1711</v>
      </c>
      <c r="J15" s="37" t="s">
        <v>1745</v>
      </c>
    </row>
    <row r="16" s="21" customFormat="1" ht="35.1" customHeight="1" spans="1:10">
      <c r="A16" s="32"/>
      <c r="B16" s="32"/>
      <c r="C16" s="39"/>
      <c r="D16" s="28"/>
      <c r="E16" s="37" t="s">
        <v>1746</v>
      </c>
      <c r="F16" s="30" t="s">
        <v>1708</v>
      </c>
      <c r="G16" s="29" t="s">
        <v>1715</v>
      </c>
      <c r="H16" s="31" t="s">
        <v>1716</v>
      </c>
      <c r="I16" s="37" t="s">
        <v>1711</v>
      </c>
      <c r="J16" s="37" t="s">
        <v>1747</v>
      </c>
    </row>
    <row r="17" s="21" customFormat="1" ht="35.1" customHeight="1" spans="1:10">
      <c r="A17" s="32"/>
      <c r="B17" s="32"/>
      <c r="C17" s="40"/>
      <c r="D17" s="37" t="s">
        <v>1748</v>
      </c>
      <c r="E17" s="41" t="s">
        <v>1749</v>
      </c>
      <c r="F17" s="30" t="s">
        <v>1708</v>
      </c>
      <c r="G17" s="29" t="s">
        <v>1715</v>
      </c>
      <c r="H17" s="31" t="s">
        <v>1716</v>
      </c>
      <c r="I17" s="37" t="s">
        <v>1711</v>
      </c>
      <c r="J17" s="50" t="s">
        <v>1750</v>
      </c>
    </row>
    <row r="18" s="21" customFormat="1" ht="35.1" customHeight="1" spans="1:10">
      <c r="A18" s="32"/>
      <c r="B18" s="32"/>
      <c r="C18" s="36" t="s">
        <v>1718</v>
      </c>
      <c r="D18" s="36" t="s">
        <v>1719</v>
      </c>
      <c r="E18" s="29" t="s">
        <v>1720</v>
      </c>
      <c r="F18" s="30" t="s">
        <v>1708</v>
      </c>
      <c r="G18" s="29" t="s">
        <v>1715</v>
      </c>
      <c r="H18" s="31" t="s">
        <v>1716</v>
      </c>
      <c r="I18" s="37" t="s">
        <v>1711</v>
      </c>
      <c r="J18" s="28" t="s">
        <v>1751</v>
      </c>
    </row>
    <row r="19" s="21" customFormat="1" ht="35.1" customHeight="1" spans="1:10">
      <c r="A19" s="32"/>
      <c r="B19" s="32"/>
      <c r="C19" s="42"/>
      <c r="D19" s="42"/>
      <c r="E19" s="43" t="s">
        <v>1752</v>
      </c>
      <c r="F19" s="30" t="s">
        <v>1721</v>
      </c>
      <c r="G19" s="29" t="s">
        <v>1753</v>
      </c>
      <c r="H19" s="31" t="s">
        <v>1716</v>
      </c>
      <c r="I19" s="37" t="s">
        <v>1711</v>
      </c>
      <c r="J19" s="28" t="s">
        <v>1754</v>
      </c>
    </row>
    <row r="20" s="18" customFormat="1" ht="35.1" customHeight="1" spans="1:10">
      <c r="A20" s="32"/>
      <c r="B20" s="32"/>
      <c r="C20" s="27" t="s">
        <v>1726</v>
      </c>
      <c r="D20" s="27" t="s">
        <v>1727</v>
      </c>
      <c r="E20" s="29" t="s">
        <v>1755</v>
      </c>
      <c r="F20" s="30" t="s">
        <v>1721</v>
      </c>
      <c r="G20" s="29" t="s">
        <v>1753</v>
      </c>
      <c r="H20" s="31" t="s">
        <v>1716</v>
      </c>
      <c r="I20" s="37" t="s">
        <v>1711</v>
      </c>
      <c r="J20" s="28" t="s">
        <v>1756</v>
      </c>
    </row>
    <row r="21" s="18" customFormat="1" ht="35.1" customHeight="1" spans="1:10">
      <c r="A21" s="35"/>
      <c r="B21" s="35"/>
      <c r="C21" s="33"/>
      <c r="D21" s="33"/>
      <c r="E21" s="29" t="s">
        <v>1757</v>
      </c>
      <c r="F21" s="30" t="s">
        <v>1721</v>
      </c>
      <c r="G21" s="29" t="s">
        <v>1753</v>
      </c>
      <c r="H21" s="31" t="s">
        <v>1716</v>
      </c>
      <c r="I21" s="37" t="s">
        <v>1711</v>
      </c>
      <c r="J21" s="28" t="s">
        <v>1758</v>
      </c>
    </row>
    <row r="22" s="21" customFormat="1" ht="35.1" customHeight="1" spans="1:10">
      <c r="A22" s="26" t="s">
        <v>1759</v>
      </c>
      <c r="B22" s="26" t="s">
        <v>1760</v>
      </c>
      <c r="C22" s="36" t="s">
        <v>1705</v>
      </c>
      <c r="D22" s="38" t="s">
        <v>1706</v>
      </c>
      <c r="E22" s="43" t="s">
        <v>1761</v>
      </c>
      <c r="F22" s="30" t="s">
        <v>1708</v>
      </c>
      <c r="G22" s="29" t="s">
        <v>1762</v>
      </c>
      <c r="H22" s="31" t="s">
        <v>1763</v>
      </c>
      <c r="I22" s="37" t="s">
        <v>1711</v>
      </c>
      <c r="J22" s="28" t="s">
        <v>1761</v>
      </c>
    </row>
    <row r="23" s="21" customFormat="1" ht="35.1" customHeight="1" spans="1:10">
      <c r="A23" s="32"/>
      <c r="B23" s="32"/>
      <c r="C23" s="40"/>
      <c r="D23" s="38" t="s">
        <v>1748</v>
      </c>
      <c r="E23" s="43" t="s">
        <v>1764</v>
      </c>
      <c r="F23" s="30" t="s">
        <v>1708</v>
      </c>
      <c r="G23" s="29" t="s">
        <v>1764</v>
      </c>
      <c r="H23" s="31" t="s">
        <v>1765</v>
      </c>
      <c r="I23" s="37" t="s">
        <v>1766</v>
      </c>
      <c r="J23" s="28" t="s">
        <v>1764</v>
      </c>
    </row>
    <row r="24" s="21" customFormat="1" ht="35.1" customHeight="1" spans="1:10">
      <c r="A24" s="32"/>
      <c r="B24" s="32"/>
      <c r="C24" s="36" t="s">
        <v>1718</v>
      </c>
      <c r="D24" s="38" t="s">
        <v>1767</v>
      </c>
      <c r="E24" s="43" t="s">
        <v>1768</v>
      </c>
      <c r="F24" s="30" t="s">
        <v>1708</v>
      </c>
      <c r="G24" s="29" t="s">
        <v>1769</v>
      </c>
      <c r="H24" s="31" t="s">
        <v>1770</v>
      </c>
      <c r="I24" s="37" t="s">
        <v>1711</v>
      </c>
      <c r="J24" s="28" t="s">
        <v>1768</v>
      </c>
    </row>
    <row r="25" s="21" customFormat="1" ht="35.1" customHeight="1" spans="1:10">
      <c r="A25" s="32"/>
      <c r="B25" s="32"/>
      <c r="C25" s="40"/>
      <c r="D25" s="38" t="s">
        <v>1719</v>
      </c>
      <c r="E25" s="43" t="s">
        <v>1771</v>
      </c>
      <c r="F25" s="30" t="s">
        <v>1708</v>
      </c>
      <c r="G25" s="29" t="s">
        <v>1771</v>
      </c>
      <c r="H25" s="31" t="s">
        <v>1765</v>
      </c>
      <c r="I25" s="37" t="s">
        <v>1766</v>
      </c>
      <c r="J25" s="28" t="s">
        <v>1772</v>
      </c>
    </row>
    <row r="26" s="21" customFormat="1" ht="35.1" customHeight="1" spans="1:10">
      <c r="A26" s="35"/>
      <c r="B26" s="35"/>
      <c r="C26" s="37" t="s">
        <v>1726</v>
      </c>
      <c r="D26" s="38" t="s">
        <v>1727</v>
      </c>
      <c r="E26" s="43" t="s">
        <v>1773</v>
      </c>
      <c r="F26" s="30" t="s">
        <v>1721</v>
      </c>
      <c r="G26" s="29" t="s">
        <v>1774</v>
      </c>
      <c r="H26" s="31" t="s">
        <v>1716</v>
      </c>
      <c r="I26" s="31" t="s">
        <v>1711</v>
      </c>
      <c r="J26" s="28" t="s">
        <v>1775</v>
      </c>
    </row>
    <row r="27" s="21" customFormat="1" ht="35.1" customHeight="1" spans="1:10">
      <c r="A27" s="26" t="s">
        <v>1776</v>
      </c>
      <c r="B27" s="26" t="s">
        <v>1777</v>
      </c>
      <c r="C27" s="36" t="s">
        <v>1705</v>
      </c>
      <c r="D27" s="38" t="s">
        <v>1706</v>
      </c>
      <c r="E27" s="43" t="s">
        <v>1778</v>
      </c>
      <c r="F27" s="30" t="s">
        <v>1708</v>
      </c>
      <c r="G27" s="29" t="s">
        <v>1779</v>
      </c>
      <c r="H27" s="31" t="s">
        <v>1780</v>
      </c>
      <c r="I27" s="31" t="s">
        <v>1711</v>
      </c>
      <c r="J27" s="28" t="s">
        <v>1778</v>
      </c>
    </row>
    <row r="28" s="21" customFormat="1" ht="35.1" customHeight="1" spans="1:10">
      <c r="A28" s="32"/>
      <c r="B28" s="32"/>
      <c r="C28" s="39"/>
      <c r="D28" s="38" t="s">
        <v>1713</v>
      </c>
      <c r="E28" s="43" t="s">
        <v>1781</v>
      </c>
      <c r="F28" s="30" t="s">
        <v>1708</v>
      </c>
      <c r="G28" s="29" t="s">
        <v>1715</v>
      </c>
      <c r="H28" s="31" t="s">
        <v>1716</v>
      </c>
      <c r="I28" s="31" t="s">
        <v>1766</v>
      </c>
      <c r="J28" s="28" t="s">
        <v>1781</v>
      </c>
    </row>
    <row r="29" s="21" customFormat="1" ht="35.1" customHeight="1" spans="1:10">
      <c r="A29" s="32"/>
      <c r="B29" s="32"/>
      <c r="C29" s="39"/>
      <c r="D29" s="44" t="s">
        <v>1748</v>
      </c>
      <c r="E29" s="43" t="s">
        <v>1782</v>
      </c>
      <c r="F29" s="30" t="s">
        <v>1708</v>
      </c>
      <c r="G29" s="29" t="s">
        <v>1715</v>
      </c>
      <c r="H29" s="31" t="s">
        <v>1716</v>
      </c>
      <c r="I29" s="31" t="s">
        <v>1766</v>
      </c>
      <c r="J29" s="28" t="s">
        <v>1782</v>
      </c>
    </row>
    <row r="30" s="21" customFormat="1" ht="35.1" customHeight="1" spans="1:10">
      <c r="A30" s="32"/>
      <c r="B30" s="32"/>
      <c r="C30" s="40"/>
      <c r="D30" s="42"/>
      <c r="E30" s="43" t="s">
        <v>1783</v>
      </c>
      <c r="F30" s="30" t="s">
        <v>1708</v>
      </c>
      <c r="G30" s="29" t="s">
        <v>1715</v>
      </c>
      <c r="H30" s="31" t="s">
        <v>1716</v>
      </c>
      <c r="I30" s="31" t="s">
        <v>1766</v>
      </c>
      <c r="J30" s="28" t="s">
        <v>1783</v>
      </c>
    </row>
    <row r="31" s="21" customFormat="1" ht="35.1" customHeight="1" spans="1:10">
      <c r="A31" s="32"/>
      <c r="B31" s="32"/>
      <c r="C31" s="36" t="s">
        <v>1718</v>
      </c>
      <c r="D31" s="38" t="s">
        <v>1719</v>
      </c>
      <c r="E31" s="43" t="s">
        <v>1784</v>
      </c>
      <c r="F31" s="30" t="s">
        <v>1721</v>
      </c>
      <c r="G31" s="29" t="s">
        <v>1785</v>
      </c>
      <c r="H31" s="31" t="s">
        <v>1786</v>
      </c>
      <c r="I31" s="31" t="s">
        <v>1711</v>
      </c>
      <c r="J31" s="28" t="s">
        <v>1784</v>
      </c>
    </row>
    <row r="32" s="21" customFormat="1" ht="35.1" customHeight="1" spans="1:10">
      <c r="A32" s="32"/>
      <c r="B32" s="32"/>
      <c r="C32" s="39"/>
      <c r="D32" s="38" t="s">
        <v>1787</v>
      </c>
      <c r="E32" s="43" t="s">
        <v>1788</v>
      </c>
      <c r="F32" s="30" t="s">
        <v>1708</v>
      </c>
      <c r="G32" s="43" t="s">
        <v>1788</v>
      </c>
      <c r="H32" s="31" t="s">
        <v>1789</v>
      </c>
      <c r="I32" s="31" t="s">
        <v>1766</v>
      </c>
      <c r="J32" s="28" t="s">
        <v>1788</v>
      </c>
    </row>
    <row r="33" s="21" customFormat="1" ht="35.1" customHeight="1" spans="1:10">
      <c r="A33" s="32"/>
      <c r="B33" s="32"/>
      <c r="C33" s="40"/>
      <c r="D33" s="38" t="s">
        <v>1790</v>
      </c>
      <c r="E33" s="43" t="s">
        <v>1791</v>
      </c>
      <c r="F33" s="30" t="s">
        <v>1721</v>
      </c>
      <c r="G33" s="29" t="s">
        <v>1785</v>
      </c>
      <c r="H33" s="31" t="s">
        <v>1792</v>
      </c>
      <c r="I33" s="31" t="s">
        <v>1711</v>
      </c>
      <c r="J33" s="28" t="s">
        <v>1791</v>
      </c>
    </row>
    <row r="34" s="21" customFormat="1" ht="35.1" customHeight="1" spans="1:10">
      <c r="A34" s="35"/>
      <c r="B34" s="35"/>
      <c r="C34" s="37" t="s">
        <v>1726</v>
      </c>
      <c r="D34" s="38" t="s">
        <v>1727</v>
      </c>
      <c r="E34" s="43" t="s">
        <v>1793</v>
      </c>
      <c r="F34" s="30" t="s">
        <v>1721</v>
      </c>
      <c r="G34" s="29" t="s">
        <v>1753</v>
      </c>
      <c r="H34" s="31" t="s">
        <v>1716</v>
      </c>
      <c r="I34" s="31" t="s">
        <v>1711</v>
      </c>
      <c r="J34" s="28" t="s">
        <v>1793</v>
      </c>
    </row>
    <row r="35" s="21" customFormat="1" ht="35.1" customHeight="1" spans="1:10">
      <c r="A35" s="26" t="s">
        <v>1794</v>
      </c>
      <c r="B35" s="26" t="s">
        <v>1795</v>
      </c>
      <c r="C35" s="36" t="s">
        <v>1705</v>
      </c>
      <c r="D35" s="38" t="s">
        <v>1706</v>
      </c>
      <c r="E35" s="43" t="s">
        <v>1795</v>
      </c>
      <c r="F35" s="30" t="s">
        <v>1708</v>
      </c>
      <c r="G35" s="29" t="s">
        <v>1796</v>
      </c>
      <c r="H35" s="31" t="s">
        <v>1797</v>
      </c>
      <c r="I35" s="31" t="s">
        <v>1766</v>
      </c>
      <c r="J35" s="28" t="s">
        <v>1795</v>
      </c>
    </row>
    <row r="36" s="21" customFormat="1" ht="35.1" customHeight="1" spans="1:10">
      <c r="A36" s="32"/>
      <c r="B36" s="32"/>
      <c r="C36" s="39"/>
      <c r="D36" s="38" t="s">
        <v>1748</v>
      </c>
      <c r="E36" s="43" t="s">
        <v>1798</v>
      </c>
      <c r="F36" s="30" t="s">
        <v>1708</v>
      </c>
      <c r="G36" s="29" t="s">
        <v>1715</v>
      </c>
      <c r="H36" s="31" t="s">
        <v>1716</v>
      </c>
      <c r="I36" s="31" t="s">
        <v>1766</v>
      </c>
      <c r="J36" s="28" t="s">
        <v>1798</v>
      </c>
    </row>
    <row r="37" s="21" customFormat="1" ht="35.1" customHeight="1" spans="1:10">
      <c r="A37" s="32"/>
      <c r="B37" s="32"/>
      <c r="C37" s="40"/>
      <c r="D37" s="38" t="s">
        <v>1799</v>
      </c>
      <c r="E37" s="43" t="s">
        <v>1800</v>
      </c>
      <c r="F37" s="30" t="s">
        <v>1721</v>
      </c>
      <c r="G37" s="29" t="s">
        <v>1796</v>
      </c>
      <c r="H37" s="31" t="s">
        <v>1797</v>
      </c>
      <c r="I37" s="31" t="s">
        <v>1711</v>
      </c>
      <c r="J37" s="28" t="s">
        <v>1801</v>
      </c>
    </row>
    <row r="38" s="21" customFormat="1" ht="35.1" customHeight="1" spans="1:10">
      <c r="A38" s="32"/>
      <c r="B38" s="32"/>
      <c r="C38" s="37" t="s">
        <v>1718</v>
      </c>
      <c r="D38" s="38" t="s">
        <v>1767</v>
      </c>
      <c r="E38" s="43" t="s">
        <v>1802</v>
      </c>
      <c r="F38" s="30" t="s">
        <v>1721</v>
      </c>
      <c r="G38" s="29" t="s">
        <v>1803</v>
      </c>
      <c r="H38" s="31" t="s">
        <v>1716</v>
      </c>
      <c r="I38" s="31" t="s">
        <v>1766</v>
      </c>
      <c r="J38" s="28" t="s">
        <v>1795</v>
      </c>
    </row>
    <row r="39" s="21" customFormat="1" ht="35.1" customHeight="1" spans="1:10">
      <c r="A39" s="35"/>
      <c r="B39" s="35"/>
      <c r="C39" s="37" t="s">
        <v>1726</v>
      </c>
      <c r="D39" s="38" t="s">
        <v>1727</v>
      </c>
      <c r="E39" s="43" t="s">
        <v>1804</v>
      </c>
      <c r="F39" s="30" t="s">
        <v>1721</v>
      </c>
      <c r="G39" s="29" t="s">
        <v>1774</v>
      </c>
      <c r="H39" s="31" t="s">
        <v>1716</v>
      </c>
      <c r="I39" s="31" t="s">
        <v>1766</v>
      </c>
      <c r="J39" s="28" t="s">
        <v>1795</v>
      </c>
    </row>
    <row r="40" s="21" customFormat="1" ht="35.1" customHeight="1" spans="1:10">
      <c r="A40" s="26" t="s">
        <v>1805</v>
      </c>
      <c r="B40" s="26" t="s">
        <v>1806</v>
      </c>
      <c r="C40" s="36" t="s">
        <v>1705</v>
      </c>
      <c r="D40" s="38" t="s">
        <v>1706</v>
      </c>
      <c r="E40" s="43" t="s">
        <v>1807</v>
      </c>
      <c r="F40" s="30" t="s">
        <v>1708</v>
      </c>
      <c r="G40" s="29">
        <v>83190</v>
      </c>
      <c r="H40" s="31" t="s">
        <v>1808</v>
      </c>
      <c r="I40" s="31" t="s">
        <v>1711</v>
      </c>
      <c r="J40" s="28" t="s">
        <v>1809</v>
      </c>
    </row>
    <row r="41" s="21" customFormat="1" ht="35.1" customHeight="1" spans="1:10">
      <c r="A41" s="32"/>
      <c r="B41" s="32"/>
      <c r="C41" s="39"/>
      <c r="D41" s="38" t="s">
        <v>1713</v>
      </c>
      <c r="E41" s="43" t="s">
        <v>1810</v>
      </c>
      <c r="F41" s="30" t="s">
        <v>1708</v>
      </c>
      <c r="G41" s="29">
        <v>100</v>
      </c>
      <c r="H41" s="31" t="s">
        <v>1716</v>
      </c>
      <c r="I41" s="31" t="s">
        <v>1711</v>
      </c>
      <c r="J41" s="28" t="s">
        <v>1811</v>
      </c>
    </row>
    <row r="42" s="21" customFormat="1" ht="35.1" customHeight="1" spans="1:10">
      <c r="A42" s="32"/>
      <c r="B42" s="32"/>
      <c r="C42" s="39"/>
      <c r="D42" s="38" t="s">
        <v>1748</v>
      </c>
      <c r="E42" s="43" t="s">
        <v>1812</v>
      </c>
      <c r="F42" s="30" t="s">
        <v>1708</v>
      </c>
      <c r="G42" s="29">
        <v>100</v>
      </c>
      <c r="H42" s="31" t="s">
        <v>1716</v>
      </c>
      <c r="I42" s="31" t="s">
        <v>1711</v>
      </c>
      <c r="J42" s="28" t="s">
        <v>1813</v>
      </c>
    </row>
    <row r="43" s="21" customFormat="1" ht="35.1" customHeight="1" spans="1:10">
      <c r="A43" s="32"/>
      <c r="B43" s="32"/>
      <c r="C43" s="40"/>
      <c r="D43" s="38" t="s">
        <v>1799</v>
      </c>
      <c r="E43" s="43" t="s">
        <v>1800</v>
      </c>
      <c r="F43" s="30" t="s">
        <v>1708</v>
      </c>
      <c r="G43" s="29">
        <v>107</v>
      </c>
      <c r="H43" s="31" t="s">
        <v>1770</v>
      </c>
      <c r="I43" s="31" t="s">
        <v>1711</v>
      </c>
      <c r="J43" s="28" t="s">
        <v>1814</v>
      </c>
    </row>
    <row r="44" s="21" customFormat="1" ht="35.1" customHeight="1" spans="1:10">
      <c r="A44" s="32"/>
      <c r="B44" s="32"/>
      <c r="C44" s="37" t="s">
        <v>1718</v>
      </c>
      <c r="D44" s="38" t="s">
        <v>1767</v>
      </c>
      <c r="E44" s="43" t="s">
        <v>1815</v>
      </c>
      <c r="F44" s="30" t="s">
        <v>1816</v>
      </c>
      <c r="G44" s="29" t="s">
        <v>1817</v>
      </c>
      <c r="H44" s="31" t="s">
        <v>1792</v>
      </c>
      <c r="I44" s="31" t="s">
        <v>1766</v>
      </c>
      <c r="J44" s="28" t="s">
        <v>1818</v>
      </c>
    </row>
    <row r="45" s="21" customFormat="1" ht="35.1" customHeight="1" spans="1:10">
      <c r="A45" s="35"/>
      <c r="B45" s="35"/>
      <c r="C45" s="37" t="s">
        <v>1726</v>
      </c>
      <c r="D45" s="38" t="s">
        <v>1727</v>
      </c>
      <c r="E45" s="43" t="s">
        <v>1804</v>
      </c>
      <c r="F45" s="30" t="s">
        <v>1816</v>
      </c>
      <c r="G45" s="29">
        <v>95</v>
      </c>
      <c r="H45" s="31" t="s">
        <v>1716</v>
      </c>
      <c r="I45" s="31" t="s">
        <v>1766</v>
      </c>
      <c r="J45" s="28" t="s">
        <v>1819</v>
      </c>
    </row>
    <row r="46" s="21" customFormat="1" ht="35.1" customHeight="1" spans="1:10">
      <c r="A46" s="26" t="s">
        <v>1820</v>
      </c>
      <c r="B46" s="26" t="s">
        <v>1821</v>
      </c>
      <c r="C46" s="36" t="s">
        <v>1705</v>
      </c>
      <c r="D46" s="44" t="s">
        <v>1706</v>
      </c>
      <c r="E46" s="43" t="s">
        <v>1822</v>
      </c>
      <c r="F46" s="30" t="s">
        <v>1708</v>
      </c>
      <c r="G46" s="29" t="s">
        <v>1823</v>
      </c>
      <c r="H46" s="31" t="s">
        <v>1797</v>
      </c>
      <c r="I46" s="31" t="s">
        <v>1711</v>
      </c>
      <c r="J46" s="28" t="s">
        <v>1824</v>
      </c>
    </row>
    <row r="47" s="21" customFormat="1" ht="35.1" customHeight="1" spans="1:10">
      <c r="A47" s="32"/>
      <c r="B47" s="32"/>
      <c r="C47" s="39"/>
      <c r="D47" s="45"/>
      <c r="E47" s="43" t="s">
        <v>1825</v>
      </c>
      <c r="F47" s="30" t="s">
        <v>1708</v>
      </c>
      <c r="G47" s="29" t="s">
        <v>1826</v>
      </c>
      <c r="H47" s="31" t="s">
        <v>1797</v>
      </c>
      <c r="I47" s="31" t="s">
        <v>1711</v>
      </c>
      <c r="J47" s="28" t="s">
        <v>1827</v>
      </c>
    </row>
    <row r="48" s="21" customFormat="1" ht="35.1" customHeight="1" spans="1:10">
      <c r="A48" s="32"/>
      <c r="B48" s="32"/>
      <c r="C48" s="39"/>
      <c r="D48" s="45"/>
      <c r="E48" s="43" t="s">
        <v>1828</v>
      </c>
      <c r="F48" s="30" t="s">
        <v>1708</v>
      </c>
      <c r="G48" s="29" t="s">
        <v>1829</v>
      </c>
      <c r="H48" s="31" t="s">
        <v>1797</v>
      </c>
      <c r="I48" s="31" t="s">
        <v>1711</v>
      </c>
      <c r="J48" s="28" t="s">
        <v>1830</v>
      </c>
    </row>
    <row r="49" s="21" customFormat="1" ht="35.1" customHeight="1" spans="1:10">
      <c r="A49" s="32"/>
      <c r="B49" s="32"/>
      <c r="C49" s="39"/>
      <c r="D49" s="45"/>
      <c r="E49" s="43" t="s">
        <v>1831</v>
      </c>
      <c r="F49" s="30" t="s">
        <v>1708</v>
      </c>
      <c r="G49" s="29" t="s">
        <v>1832</v>
      </c>
      <c r="H49" s="31" t="s">
        <v>1797</v>
      </c>
      <c r="I49" s="31" t="s">
        <v>1711</v>
      </c>
      <c r="J49" s="28" t="s">
        <v>1833</v>
      </c>
    </row>
    <row r="50" s="21" customFormat="1" ht="35.1" customHeight="1" spans="1:10">
      <c r="A50" s="32"/>
      <c r="B50" s="32"/>
      <c r="C50" s="39"/>
      <c r="D50" s="42"/>
      <c r="E50" s="43" t="s">
        <v>1834</v>
      </c>
      <c r="F50" s="30" t="s">
        <v>1708</v>
      </c>
      <c r="G50" s="29" t="s">
        <v>1835</v>
      </c>
      <c r="H50" s="31" t="s">
        <v>1797</v>
      </c>
      <c r="I50" s="31" t="s">
        <v>1711</v>
      </c>
      <c r="J50" s="28" t="s">
        <v>1836</v>
      </c>
    </row>
    <row r="51" s="21" customFormat="1" ht="35.1" customHeight="1" spans="1:10">
      <c r="A51" s="32"/>
      <c r="B51" s="32"/>
      <c r="C51" s="39"/>
      <c r="D51" s="37" t="s">
        <v>1713</v>
      </c>
      <c r="E51" s="43" t="s">
        <v>1837</v>
      </c>
      <c r="F51" s="30" t="s">
        <v>1708</v>
      </c>
      <c r="G51" s="29" t="s">
        <v>1838</v>
      </c>
      <c r="H51" s="31" t="s">
        <v>1716</v>
      </c>
      <c r="I51" s="31" t="s">
        <v>1711</v>
      </c>
      <c r="J51" s="28" t="s">
        <v>1837</v>
      </c>
    </row>
    <row r="52" s="21" customFormat="1" ht="35.1" customHeight="1" spans="1:10">
      <c r="A52" s="32"/>
      <c r="B52" s="32"/>
      <c r="C52" s="39"/>
      <c r="D52" s="38" t="s">
        <v>1748</v>
      </c>
      <c r="E52" s="43" t="s">
        <v>1839</v>
      </c>
      <c r="F52" s="30" t="s">
        <v>1708</v>
      </c>
      <c r="G52" s="29" t="s">
        <v>1838</v>
      </c>
      <c r="H52" s="31" t="s">
        <v>1716</v>
      </c>
      <c r="I52" s="31" t="s">
        <v>1711</v>
      </c>
      <c r="J52" s="28" t="s">
        <v>1840</v>
      </c>
    </row>
    <row r="53" s="21" customFormat="1" ht="35.1" customHeight="1" spans="1:10">
      <c r="A53" s="32"/>
      <c r="B53" s="32"/>
      <c r="C53" s="39"/>
      <c r="D53" s="44" t="s">
        <v>1799</v>
      </c>
      <c r="E53" s="46" t="s">
        <v>1800</v>
      </c>
      <c r="F53" s="30" t="s">
        <v>1708</v>
      </c>
      <c r="G53" s="29" t="s">
        <v>1828</v>
      </c>
      <c r="H53" s="31" t="s">
        <v>1770</v>
      </c>
      <c r="I53" s="31" t="s">
        <v>1711</v>
      </c>
      <c r="J53" s="28" t="s">
        <v>1841</v>
      </c>
    </row>
    <row r="54" s="21" customFormat="1" ht="35.1" customHeight="1" spans="1:10">
      <c r="A54" s="32"/>
      <c r="B54" s="32"/>
      <c r="C54" s="39"/>
      <c r="D54" s="45"/>
      <c r="E54" s="47"/>
      <c r="F54" s="30" t="s">
        <v>1708</v>
      </c>
      <c r="G54" s="29" t="s">
        <v>1842</v>
      </c>
      <c r="H54" s="31" t="s">
        <v>1797</v>
      </c>
      <c r="I54" s="31" t="s">
        <v>1711</v>
      </c>
      <c r="J54" s="28" t="s">
        <v>1843</v>
      </c>
    </row>
    <row r="55" s="21" customFormat="1" ht="35.1" customHeight="1" spans="1:10">
      <c r="A55" s="32"/>
      <c r="B55" s="32"/>
      <c r="C55" s="39"/>
      <c r="D55" s="45"/>
      <c r="E55" s="47"/>
      <c r="F55" s="30" t="s">
        <v>1708</v>
      </c>
      <c r="G55" s="29" t="s">
        <v>1834</v>
      </c>
      <c r="H55" s="31" t="s">
        <v>1770</v>
      </c>
      <c r="I55" s="31" t="s">
        <v>1711</v>
      </c>
      <c r="J55" s="28" t="s">
        <v>1844</v>
      </c>
    </row>
    <row r="56" s="21" customFormat="1" ht="35.1" customHeight="1" spans="1:10">
      <c r="A56" s="32"/>
      <c r="B56" s="32"/>
      <c r="C56" s="40"/>
      <c r="D56" s="42"/>
      <c r="E56" s="48"/>
      <c r="F56" s="30" t="s">
        <v>1708</v>
      </c>
      <c r="G56" s="29" t="s">
        <v>1831</v>
      </c>
      <c r="H56" s="31" t="s">
        <v>1770</v>
      </c>
      <c r="I56" s="31" t="s">
        <v>1711</v>
      </c>
      <c r="J56" s="28" t="s">
        <v>1845</v>
      </c>
    </row>
    <row r="57" s="21" customFormat="1" ht="35.1" customHeight="1" spans="1:10">
      <c r="A57" s="32"/>
      <c r="B57" s="32"/>
      <c r="C57" s="36" t="s">
        <v>1718</v>
      </c>
      <c r="D57" s="44" t="s">
        <v>1846</v>
      </c>
      <c r="E57" s="43" t="s">
        <v>1847</v>
      </c>
      <c r="F57" s="30" t="s">
        <v>1848</v>
      </c>
      <c r="G57" s="29" t="s">
        <v>1849</v>
      </c>
      <c r="H57" s="31" t="s">
        <v>1770</v>
      </c>
      <c r="I57" s="31" t="s">
        <v>1711</v>
      </c>
      <c r="J57" s="28" t="s">
        <v>1850</v>
      </c>
    </row>
    <row r="58" s="21" customFormat="1" ht="35.1" customHeight="1" spans="1:10">
      <c r="A58" s="32"/>
      <c r="B58" s="32"/>
      <c r="C58" s="39"/>
      <c r="D58" s="42"/>
      <c r="E58" s="43" t="s">
        <v>1851</v>
      </c>
      <c r="F58" s="30" t="s">
        <v>1852</v>
      </c>
      <c r="G58" s="29" t="s">
        <v>1853</v>
      </c>
      <c r="H58" s="31" t="s">
        <v>1770</v>
      </c>
      <c r="I58" s="31" t="s">
        <v>1711</v>
      </c>
      <c r="J58" s="28" t="s">
        <v>1854</v>
      </c>
    </row>
    <row r="59" s="21" customFormat="1" ht="35.1" customHeight="1" spans="1:10">
      <c r="A59" s="32"/>
      <c r="B59" s="32"/>
      <c r="C59" s="39"/>
      <c r="D59" s="38" t="s">
        <v>1855</v>
      </c>
      <c r="E59" s="43" t="s">
        <v>1856</v>
      </c>
      <c r="F59" s="30" t="s">
        <v>1708</v>
      </c>
      <c r="G59" s="29" t="s">
        <v>1857</v>
      </c>
      <c r="H59" s="31" t="s">
        <v>1716</v>
      </c>
      <c r="I59" s="31" t="s">
        <v>1711</v>
      </c>
      <c r="J59" s="28" t="s">
        <v>1856</v>
      </c>
    </row>
    <row r="60" s="21" customFormat="1" ht="35.1" customHeight="1" spans="1:10">
      <c r="A60" s="32"/>
      <c r="B60" s="32"/>
      <c r="C60" s="40"/>
      <c r="D60" s="38" t="s">
        <v>1858</v>
      </c>
      <c r="E60" s="43" t="s">
        <v>1859</v>
      </c>
      <c r="F60" s="30" t="s">
        <v>1708</v>
      </c>
      <c r="G60" s="29" t="s">
        <v>1860</v>
      </c>
      <c r="H60" s="31" t="s">
        <v>1716</v>
      </c>
      <c r="I60" s="31" t="s">
        <v>1711</v>
      </c>
      <c r="J60" s="28" t="s">
        <v>1859</v>
      </c>
    </row>
    <row r="61" s="21" customFormat="1" ht="35.1" customHeight="1" spans="1:10">
      <c r="A61" s="35"/>
      <c r="B61" s="35"/>
      <c r="C61" s="37" t="s">
        <v>1726</v>
      </c>
      <c r="D61" s="38" t="s">
        <v>1861</v>
      </c>
      <c r="E61" s="43" t="s">
        <v>1862</v>
      </c>
      <c r="F61" s="30" t="s">
        <v>1816</v>
      </c>
      <c r="G61" s="29" t="s">
        <v>1722</v>
      </c>
      <c r="H61" s="31" t="s">
        <v>1716</v>
      </c>
      <c r="I61" s="31" t="s">
        <v>1711</v>
      </c>
      <c r="J61" s="28" t="s">
        <v>1863</v>
      </c>
    </row>
    <row r="62" s="21" customFormat="1" ht="35.1" customHeight="1" spans="1:10">
      <c r="A62" s="26" t="s">
        <v>1864</v>
      </c>
      <c r="B62" s="26" t="s">
        <v>1865</v>
      </c>
      <c r="C62" s="36" t="s">
        <v>1705</v>
      </c>
      <c r="D62" s="38" t="s">
        <v>1706</v>
      </c>
      <c r="E62" s="43" t="s">
        <v>1866</v>
      </c>
      <c r="F62" s="30" t="s">
        <v>1708</v>
      </c>
      <c r="G62" s="29" t="s">
        <v>1867</v>
      </c>
      <c r="H62" s="31" t="s">
        <v>1710</v>
      </c>
      <c r="I62" s="31" t="s">
        <v>1711</v>
      </c>
      <c r="J62" s="28" t="s">
        <v>1868</v>
      </c>
    </row>
    <row r="63" s="21" customFormat="1" ht="51" customHeight="1" spans="1:10">
      <c r="A63" s="32"/>
      <c r="B63" s="32"/>
      <c r="C63" s="40"/>
      <c r="D63" s="38" t="s">
        <v>1713</v>
      </c>
      <c r="E63" s="43" t="s">
        <v>1714</v>
      </c>
      <c r="F63" s="30" t="s">
        <v>1708</v>
      </c>
      <c r="G63" s="29" t="s">
        <v>1715</v>
      </c>
      <c r="H63" s="31" t="s">
        <v>1716</v>
      </c>
      <c r="I63" s="31" t="s">
        <v>1766</v>
      </c>
      <c r="J63" s="28" t="s">
        <v>1717</v>
      </c>
    </row>
    <row r="64" s="21" customFormat="1" ht="35.1" customHeight="1" spans="1:10">
      <c r="A64" s="32"/>
      <c r="B64" s="32"/>
      <c r="C64" s="36" t="s">
        <v>1718</v>
      </c>
      <c r="D64" s="44" t="s">
        <v>1719</v>
      </c>
      <c r="E64" s="43" t="s">
        <v>1720</v>
      </c>
      <c r="F64" s="30" t="s">
        <v>1708</v>
      </c>
      <c r="G64" s="29" t="s">
        <v>1722</v>
      </c>
      <c r="H64" s="31" t="s">
        <v>1716</v>
      </c>
      <c r="I64" s="31" t="s">
        <v>1766</v>
      </c>
      <c r="J64" s="28" t="s">
        <v>1869</v>
      </c>
    </row>
    <row r="65" s="21" customFormat="1" ht="35.1" customHeight="1" spans="1:10">
      <c r="A65" s="32"/>
      <c r="B65" s="32"/>
      <c r="C65" s="40"/>
      <c r="D65" s="42"/>
      <c r="E65" s="43" t="s">
        <v>1724</v>
      </c>
      <c r="F65" s="30" t="s">
        <v>1708</v>
      </c>
      <c r="G65" s="29" t="s">
        <v>1870</v>
      </c>
      <c r="H65" s="31" t="s">
        <v>1716</v>
      </c>
      <c r="I65" s="31" t="s">
        <v>1766</v>
      </c>
      <c r="J65" s="28" t="s">
        <v>1725</v>
      </c>
    </row>
    <row r="66" s="21" customFormat="1" ht="50" customHeight="1" spans="1:10">
      <c r="A66" s="35"/>
      <c r="B66" s="35"/>
      <c r="C66" s="37" t="s">
        <v>1726</v>
      </c>
      <c r="D66" s="38" t="s">
        <v>1727</v>
      </c>
      <c r="E66" s="43" t="s">
        <v>1728</v>
      </c>
      <c r="F66" s="30" t="s">
        <v>1708</v>
      </c>
      <c r="G66" s="29" t="s">
        <v>1722</v>
      </c>
      <c r="H66" s="31" t="s">
        <v>1716</v>
      </c>
      <c r="I66" s="31" t="s">
        <v>1766</v>
      </c>
      <c r="J66" s="28" t="s">
        <v>1730</v>
      </c>
    </row>
    <row r="67" s="21" customFormat="1" ht="35.1" customHeight="1" spans="1:10">
      <c r="A67" s="26" t="s">
        <v>1871</v>
      </c>
      <c r="B67" s="26" t="s">
        <v>1872</v>
      </c>
      <c r="C67" s="36" t="s">
        <v>1705</v>
      </c>
      <c r="D67" s="44" t="s">
        <v>1706</v>
      </c>
      <c r="E67" s="43" t="s">
        <v>1873</v>
      </c>
      <c r="F67" s="30" t="s">
        <v>1708</v>
      </c>
      <c r="G67" s="29" t="s">
        <v>1715</v>
      </c>
      <c r="H67" s="31" t="s">
        <v>1716</v>
      </c>
      <c r="I67" s="31" t="s">
        <v>1711</v>
      </c>
      <c r="J67" s="28" t="s">
        <v>1874</v>
      </c>
    </row>
    <row r="68" s="21" customFormat="1" ht="35.1" customHeight="1" spans="1:10">
      <c r="A68" s="32"/>
      <c r="B68" s="32"/>
      <c r="C68" s="39"/>
      <c r="D68" s="42"/>
      <c r="E68" s="43" t="s">
        <v>1875</v>
      </c>
      <c r="F68" s="30" t="s">
        <v>1816</v>
      </c>
      <c r="G68" s="29" t="s">
        <v>1876</v>
      </c>
      <c r="H68" s="31" t="s">
        <v>1877</v>
      </c>
      <c r="I68" s="31" t="s">
        <v>1711</v>
      </c>
      <c r="J68" s="28" t="s">
        <v>1878</v>
      </c>
    </row>
    <row r="69" s="21" customFormat="1" ht="35.1" customHeight="1" spans="1:10">
      <c r="A69" s="32"/>
      <c r="B69" s="32"/>
      <c r="C69" s="39"/>
      <c r="D69" s="44" t="s">
        <v>1713</v>
      </c>
      <c r="E69" s="43" t="s">
        <v>1879</v>
      </c>
      <c r="F69" s="30" t="s">
        <v>1816</v>
      </c>
      <c r="G69" s="29" t="s">
        <v>1715</v>
      </c>
      <c r="H69" s="31" t="s">
        <v>1716</v>
      </c>
      <c r="I69" s="31" t="s">
        <v>1711</v>
      </c>
      <c r="J69" s="28" t="s">
        <v>1880</v>
      </c>
    </row>
    <row r="70" s="21" customFormat="1" ht="35.1" customHeight="1" spans="1:10">
      <c r="A70" s="32"/>
      <c r="B70" s="32"/>
      <c r="C70" s="39"/>
      <c r="D70" s="42"/>
      <c r="E70" s="43" t="s">
        <v>1881</v>
      </c>
      <c r="F70" s="30" t="s">
        <v>1816</v>
      </c>
      <c r="G70" s="29" t="s">
        <v>1715</v>
      </c>
      <c r="H70" s="31" t="s">
        <v>1716</v>
      </c>
      <c r="I70" s="31" t="s">
        <v>1711</v>
      </c>
      <c r="J70" s="28" t="s">
        <v>1882</v>
      </c>
    </row>
    <row r="71" s="21" customFormat="1" ht="35.1" customHeight="1" spans="1:10">
      <c r="A71" s="32"/>
      <c r="B71" s="32"/>
      <c r="C71" s="40"/>
      <c r="D71" s="38" t="s">
        <v>1748</v>
      </c>
      <c r="E71" s="43" t="s">
        <v>1883</v>
      </c>
      <c r="F71" s="30" t="s">
        <v>1708</v>
      </c>
      <c r="G71" s="29" t="s">
        <v>1715</v>
      </c>
      <c r="H71" s="31" t="s">
        <v>1716</v>
      </c>
      <c r="I71" s="31" t="s">
        <v>1711</v>
      </c>
      <c r="J71" s="28" t="s">
        <v>1884</v>
      </c>
    </row>
    <row r="72" s="21" customFormat="1" ht="35.1" customHeight="1" spans="1:10">
      <c r="A72" s="32"/>
      <c r="B72" s="32"/>
      <c r="C72" s="37" t="s">
        <v>1718</v>
      </c>
      <c r="D72" s="38" t="s">
        <v>1790</v>
      </c>
      <c r="E72" s="43" t="s">
        <v>1885</v>
      </c>
      <c r="F72" s="30" t="s">
        <v>1816</v>
      </c>
      <c r="G72" s="29" t="s">
        <v>1886</v>
      </c>
      <c r="H72" s="31" t="s">
        <v>1792</v>
      </c>
      <c r="I72" s="31" t="s">
        <v>1711</v>
      </c>
      <c r="J72" s="28" t="s">
        <v>1887</v>
      </c>
    </row>
    <row r="73" s="21" customFormat="1" ht="39" customHeight="1" spans="1:10">
      <c r="A73" s="35"/>
      <c r="B73" s="35"/>
      <c r="C73" s="37" t="s">
        <v>1726</v>
      </c>
      <c r="D73" s="38" t="s">
        <v>1727</v>
      </c>
      <c r="E73" s="43" t="s">
        <v>1888</v>
      </c>
      <c r="F73" s="30" t="s">
        <v>1816</v>
      </c>
      <c r="G73" s="29" t="s">
        <v>1722</v>
      </c>
      <c r="H73" s="31" t="s">
        <v>1716</v>
      </c>
      <c r="I73" s="31" t="s">
        <v>1711</v>
      </c>
      <c r="J73" s="28" t="s">
        <v>1889</v>
      </c>
    </row>
  </sheetData>
  <sheetProtection algorithmName="SHA-512" hashValue="hzf6nV1qqXpomumHxfgB5spz83COKPUD/ir4nIk7Wmz4nS0QxcxIMTZIRVuxQkJmmt3UUt4JOvlgfrBtXGsvBw==" saltValue="k3yAP2/j1LCYr+hhsKkZhQ==" spinCount="100000" sheet="1" selectLockedCells="1" selectUnlockedCells="1" objects="1"/>
  <mergeCells count="48">
    <mergeCell ref="A2:J2"/>
    <mergeCell ref="A6:A10"/>
    <mergeCell ref="A11:A21"/>
    <mergeCell ref="A22:A26"/>
    <mergeCell ref="A27:A34"/>
    <mergeCell ref="A35:A39"/>
    <mergeCell ref="A40:A45"/>
    <mergeCell ref="A46:A61"/>
    <mergeCell ref="A62:A66"/>
    <mergeCell ref="A67:A73"/>
    <mergeCell ref="B6:B10"/>
    <mergeCell ref="B11:B21"/>
    <mergeCell ref="B22:B26"/>
    <mergeCell ref="B27:B34"/>
    <mergeCell ref="B35:B39"/>
    <mergeCell ref="B40:B45"/>
    <mergeCell ref="B46:B61"/>
    <mergeCell ref="B62:B66"/>
    <mergeCell ref="B67:B73"/>
    <mergeCell ref="C6:C7"/>
    <mergeCell ref="C8:C9"/>
    <mergeCell ref="C11:C17"/>
    <mergeCell ref="C18:C19"/>
    <mergeCell ref="C20:C21"/>
    <mergeCell ref="C22:C23"/>
    <mergeCell ref="C24:C25"/>
    <mergeCell ref="C27:C30"/>
    <mergeCell ref="C31:C33"/>
    <mergeCell ref="C35:C37"/>
    <mergeCell ref="C40:C43"/>
    <mergeCell ref="C46:C56"/>
    <mergeCell ref="C57:C60"/>
    <mergeCell ref="C62:C63"/>
    <mergeCell ref="C64:C65"/>
    <mergeCell ref="C67:C71"/>
    <mergeCell ref="D8:D9"/>
    <mergeCell ref="D11:D13"/>
    <mergeCell ref="D14:D16"/>
    <mergeCell ref="D18:D19"/>
    <mergeCell ref="D20:D21"/>
    <mergeCell ref="D29:D30"/>
    <mergeCell ref="D46:D50"/>
    <mergeCell ref="D53:D56"/>
    <mergeCell ref="D57:D58"/>
    <mergeCell ref="D64:D65"/>
    <mergeCell ref="D67:D68"/>
    <mergeCell ref="D69:D70"/>
    <mergeCell ref="E53:E56"/>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8"/>
  <sheetViews>
    <sheetView workbookViewId="0">
      <selection activeCell="J5" sqref="J5"/>
    </sheetView>
  </sheetViews>
  <sheetFormatPr defaultColWidth="9" defaultRowHeight="13.5" outlineLevelRow="7" outlineLevelCol="1"/>
  <cols>
    <col min="1" max="1" width="20.25" style="10" customWidth="1"/>
    <col min="2" max="2" width="64" style="10" customWidth="1"/>
    <col min="3" max="16384" width="9" style="10"/>
  </cols>
  <sheetData>
    <row r="1" s="10" customFormat="1" ht="32.1" customHeight="1" spans="1:2">
      <c r="A1" s="11" t="s">
        <v>1890</v>
      </c>
      <c r="B1" s="11"/>
    </row>
    <row r="3" s="10" customFormat="1" ht="39.95" customHeight="1" spans="1:2">
      <c r="A3" s="12" t="s">
        <v>1891</v>
      </c>
      <c r="B3" s="13" t="s">
        <v>1892</v>
      </c>
    </row>
    <row r="4" s="10" customFormat="1" ht="213.75" customHeight="1" spans="1:2">
      <c r="A4" s="14" t="s">
        <v>1112</v>
      </c>
      <c r="B4" s="15" t="s">
        <v>1893</v>
      </c>
    </row>
    <row r="5" s="10" customFormat="1" ht="165" customHeight="1" spans="1:2">
      <c r="A5" s="14" t="s">
        <v>1894</v>
      </c>
      <c r="B5" s="15" t="s">
        <v>1895</v>
      </c>
    </row>
    <row r="6" s="10" customFormat="1" ht="67" customHeight="1" spans="1:2">
      <c r="A6" s="14" t="s">
        <v>1896</v>
      </c>
      <c r="B6" s="16" t="s">
        <v>1897</v>
      </c>
    </row>
    <row r="7" s="10" customFormat="1" ht="72" customHeight="1" spans="1:2">
      <c r="A7" s="14" t="s">
        <v>1898</v>
      </c>
      <c r="B7" s="16" t="s">
        <v>1899</v>
      </c>
    </row>
    <row r="8" s="10" customFormat="1" ht="54" spans="1:2">
      <c r="A8" s="17" t="s">
        <v>1900</v>
      </c>
      <c r="B8" s="16" t="s">
        <v>1901</v>
      </c>
    </row>
  </sheetData>
  <sheetProtection algorithmName="SHA-512" hashValue="mJw+aVXZnL8UXGzH4rrhcXy16vZSMxiTJv+Xa1MrkefuIMwr+rxaVWLPQ8OqtjWPoglkUUDk1F/vGVDTbOALMA==" saltValue="4hbjzr38lzbVqA7m5J9teQ==" spinCount="100000" sheet="1" selectLockedCells="1" selectUnlockedCells="1" objects="1"/>
  <mergeCells count="1">
    <mergeCell ref="A1:B1"/>
  </mergeCells>
  <conditionalFormatting sqref="A6">
    <cfRule type="expression" dxfId="1" priority="2" stopIfTrue="1">
      <formula>"len($A:$A)=3"</formula>
    </cfRule>
  </conditionalFormatting>
  <conditionalFormatting sqref="A7">
    <cfRule type="expression" dxfId="1" priority="1" stopIfTrue="1">
      <formula>"len($A:$A)=3"</formula>
    </cfRule>
  </conditionalFormatting>
  <conditionalFormatting sqref="A4:A5">
    <cfRule type="expression" dxfId="1" priority="3"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6" sqref="F6"/>
    </sheetView>
  </sheetViews>
  <sheetFormatPr defaultColWidth="9" defaultRowHeight="13.5" outlineLevelCol="1"/>
  <cols>
    <col min="1" max="1" width="31.5" customWidth="1"/>
    <col min="2" max="2" width="34.1333333333333" customWidth="1"/>
  </cols>
  <sheetData>
    <row r="1" ht="27" spans="1:2">
      <c r="A1" s="2" t="s">
        <v>1902</v>
      </c>
      <c r="B1" s="2"/>
    </row>
    <row r="2" spans="1:2">
      <c r="A2" s="3"/>
      <c r="B2" s="3"/>
    </row>
    <row r="3" ht="18.75" spans="1:2">
      <c r="A3" s="4" t="s">
        <v>1903</v>
      </c>
      <c r="B3" s="5" t="s">
        <v>1904</v>
      </c>
    </row>
    <row r="4" s="1" customFormat="1" ht="87.75" customHeight="1" spans="1:2">
      <c r="A4" s="6" t="s">
        <v>1905</v>
      </c>
      <c r="B4" s="7" t="s">
        <v>1906</v>
      </c>
    </row>
    <row r="5" s="1" customFormat="1" ht="87.75" customHeight="1" spans="1:2">
      <c r="A5" s="6" t="s">
        <v>1907</v>
      </c>
      <c r="B5" s="7" t="s">
        <v>1906</v>
      </c>
    </row>
    <row r="6" ht="93.75" customHeight="1" spans="1:2">
      <c r="A6" s="6" t="s">
        <v>1908</v>
      </c>
      <c r="B6" s="7" t="s">
        <v>1906</v>
      </c>
    </row>
    <row r="7" ht="121.5" spans="1:2">
      <c r="A7" s="6" t="s">
        <v>1909</v>
      </c>
      <c r="B7" s="8" t="s">
        <v>1539</v>
      </c>
    </row>
    <row r="8" ht="121.5" spans="1:2">
      <c r="A8" s="6" t="s">
        <v>1910</v>
      </c>
      <c r="B8" s="8" t="s">
        <v>1539</v>
      </c>
    </row>
    <row r="9" ht="45.75" customHeight="1" spans="1:2">
      <c r="A9" s="6" t="s">
        <v>1682</v>
      </c>
      <c r="B9" s="9" t="s">
        <v>1911</v>
      </c>
    </row>
  </sheetData>
  <sheetProtection algorithmName="SHA-512" hashValue="146DTZglk1gXuW1Q49E+wF2ZjvAn6osfNJWwg1/dXUJ7r1Z48nBdhygF/HZ8HFYK6pqttXSxRINKS+XCaO+rKA==" saltValue="2LvyfnqVYg52OMQelX9sGA==" spinCount="100000" sheet="1" selectLockedCells="1" selectUnlockedCells="1" objects="1"/>
  <mergeCells count="1">
    <mergeCell ref="A1:B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8" master="" otherUserPermission="visible"/>
  <rangeList sheetStid="29" master="" otherUserPermission="visible"/>
  <rangeList sheetStid="31" master="" otherUserPermission="visible"/>
  <rangeList sheetStid="33" master="" otherUserPermission="visible"/>
  <rangeList sheetStid="132" master="" otherUserPermission="visible"/>
  <rangeList sheetStid="35" master="" otherUserPermission="visible"/>
  <rangeList sheetStid="36" master="" otherUserPermission="visible"/>
  <rangeList sheetStid="134" master="" otherUserPermission="visible"/>
  <rangeList sheetStid="54" master="" otherUserPermission="visible"/>
  <rangeList sheetStid="55" master="" otherUserPermission="visible"/>
  <rangeList sheetStid="56" master="" otherUserPermission="visible"/>
  <rangeList sheetStid="57" master="" otherUserPermission="visible"/>
  <rangeList sheetStid="58" master="" otherUserPermission="visible"/>
  <rangeList sheetStid="108" master="" otherUserPermission="visible"/>
  <rangeList sheetStid="109" master="" otherUserPermission="visible"/>
  <rangeList sheetStid="110" master="" otherUserPermission="visible"/>
  <rangeList sheetStid="111" master="" otherUserPermission="visible"/>
  <rangeList sheetStid="129" master="" otherUserPermission="visible"/>
  <rangeList sheetStid="130" master="" otherUserPermission="visible"/>
  <rangeList sheetStid="113" master="" otherUserPermission="visible"/>
  <rangeList sheetStid="114" master="" otherUserPermission="visible"/>
  <rangeList sheetStid="117" master="" otherUserPermission="visible"/>
  <rangeList sheetStid="118" master="" otherUserPermission="visible"/>
  <rangeList sheetStid="119" master="" otherUserPermission="visible"/>
  <rangeList sheetStid="120" master="" otherUserPermission="visible"/>
  <rangeList sheetStid="121" master="" otherUserPermission="visible"/>
  <rangeList sheetStid="122" master="" otherUserPermission="visible"/>
  <rangeList sheetStid="123" master="" otherUserPermission="visible"/>
  <rangeList sheetStid="124" master="" otherUserPermission="visible"/>
  <rangeList sheetStid="125" master="" otherUserPermission="visible"/>
  <rangeList sheetStid="126" master="" otherUserPermission="visible"/>
  <rangeList sheetStid="127" master="" otherUserPermission="visible"/>
  <rangeList sheetStid="128" master="" otherUserPermission="visible"/>
  <rangeList sheetStid="13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1-1云县一般公共预算收入情况表</vt:lpstr>
      <vt:lpstr>1-2云县一般公共预算支出情况表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1-6县本级一般公共预算支出表(县对下转移支付项目)</vt:lpstr>
      <vt:lpstr>1-7云县分地区税收返还和转移支付预算表</vt:lpstr>
      <vt:lpstr>1-8云县“三公”经费预算财政拨款情况统计表</vt:lpstr>
      <vt:lpstr>2-1云县政府性基金预算收入情况表</vt:lpstr>
      <vt:lpstr>2-2云县政府性基金预算支出情况表</vt:lpstr>
      <vt:lpstr>2-3县本级政府性基金预算收入情况表</vt:lpstr>
      <vt:lpstr>2-4县本级政府性基金预算支出情况表（公开到项级）</vt:lpstr>
      <vt:lpstr>2-5县本级政府性基金支出表(县对下转移支付)</vt:lpstr>
      <vt:lpstr>3-1云县国有资本经营收入预算情况表</vt:lpstr>
      <vt:lpstr>3-2云县国有资本经营支出预算情况表</vt:lpstr>
      <vt:lpstr>3-3县本级国有资本经营收入预算情况表</vt:lpstr>
      <vt:lpstr>3-4县本级国有资本经营支出预算情况表（公开到项级）</vt:lpstr>
      <vt:lpstr>3-5 云县县本级国有资本经营预算转移支付表 （分地区）</vt:lpstr>
      <vt:lpstr>3-6云县县本级国有资本经营预算转移支付表（分项目）</vt:lpstr>
      <vt:lpstr>4-1云县社会保险基金收入预算情况表</vt:lpstr>
      <vt:lpstr>4-2云县社会保险基金支出预算情况表</vt:lpstr>
      <vt:lpstr>4-3云县县本级社会保险基金收入预算情况表</vt:lpstr>
      <vt:lpstr>4-4云县县本级社会保险基金支出预算情况表</vt:lpstr>
      <vt:lpstr>5-1   2024年地方政府债务限额及余额预算情况表</vt:lpstr>
      <vt:lpstr>5-2  2024年地方政府一般债务余额情况表</vt:lpstr>
      <vt:lpstr>5-3  县本级2024年地方政府一般债务余额情况表</vt:lpstr>
      <vt:lpstr>5-4 2024年地方政府专项债务余额情况表</vt:lpstr>
      <vt:lpstr>5-5 县本级2024年地方政府专项债务余额情况表（本级）</vt:lpstr>
      <vt:lpstr>5-6 地方政府债券发行及还本付息情况表</vt:lpstr>
      <vt:lpstr>5-7 2025年云县本级政府专项债务限额和余额情况表</vt:lpstr>
      <vt:lpstr>5-8 2025年年初新增地方政府债券资金安排表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2025-03-28T04:06:33Z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2F44FDF2BA204FCDBCFA2DCB62B220A4_12</vt:lpwstr>
  </property>
</Properties>
</file>